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【掲載準備中】\11_R3.3補正【準備済】\"/>
    </mc:Choice>
  </mc:AlternateContent>
  <xr:revisionPtr revIDLastSave="0" documentId="13_ncr:1_{843DCE72-B0F1-42A7-A673-0E332576E43D}" xr6:coauthVersionLast="47" xr6:coauthVersionMax="47" xr10:uidLastSave="{00000000-0000-0000-0000-000000000000}"/>
  <bookViews>
    <workbookView xWindow="-120" yWindow="-120" windowWidth="20730" windowHeight="11160" tabRatio="806" xr2:uid="{00000000-000D-0000-FFFF-FFFF00000000}"/>
  </bookViews>
  <sheets>
    <sheet name="R3.3補" sheetId="21" r:id="rId1"/>
  </sheets>
  <definedNames>
    <definedName name="_xlnm.Print_Area" localSheetId="0">'R3.3補'!$A$1:$L$84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2" i="21" l="1"/>
  <c r="F81" i="21" l="1"/>
  <c r="D81" i="21"/>
  <c r="E78" i="21" s="1"/>
  <c r="I78" i="21"/>
  <c r="K78" i="21" s="1"/>
  <c r="L78" i="21" s="1"/>
  <c r="I75" i="21"/>
  <c r="K75" i="21" s="1"/>
  <c r="L75" i="21" s="1"/>
  <c r="I72" i="21"/>
  <c r="K72" i="21" s="1"/>
  <c r="L72" i="21" s="1"/>
  <c r="I69" i="21"/>
  <c r="K69" i="21" s="1"/>
  <c r="L69" i="21" s="1"/>
  <c r="I66" i="21"/>
  <c r="K66" i="21" s="1"/>
  <c r="L66" i="21" s="1"/>
  <c r="I63" i="21"/>
  <c r="K63" i="21" s="1"/>
  <c r="L63" i="21" s="1"/>
  <c r="I60" i="21"/>
  <c r="K60" i="21" s="1"/>
  <c r="L60" i="21" s="1"/>
  <c r="I57" i="21"/>
  <c r="K57" i="21" s="1"/>
  <c r="I54" i="21"/>
  <c r="K54" i="21" s="1"/>
  <c r="L54" i="21" s="1"/>
  <c r="I51" i="21"/>
  <c r="K51" i="21" s="1"/>
  <c r="L51" i="21" s="1"/>
  <c r="I48" i="21"/>
  <c r="K48" i="21" s="1"/>
  <c r="L48" i="21" s="1"/>
  <c r="I45" i="21"/>
  <c r="K45" i="21" s="1"/>
  <c r="L45" i="21" s="1"/>
  <c r="I42" i="21"/>
  <c r="K42" i="21" s="1"/>
  <c r="L42" i="21" s="1"/>
  <c r="I39" i="21"/>
  <c r="K39" i="21" s="1"/>
  <c r="L39" i="21" s="1"/>
  <c r="I36" i="21"/>
  <c r="K36" i="21" s="1"/>
  <c r="L36" i="21" s="1"/>
  <c r="I33" i="21"/>
  <c r="K33" i="21" s="1"/>
  <c r="L33" i="21" s="1"/>
  <c r="I30" i="21"/>
  <c r="K30" i="21" s="1"/>
  <c r="L30" i="21" s="1"/>
  <c r="I27" i="21"/>
  <c r="K27" i="21" s="1"/>
  <c r="L27" i="21" s="1"/>
  <c r="I24" i="21"/>
  <c r="K24" i="21" s="1"/>
  <c r="L24" i="21" s="1"/>
  <c r="I21" i="21"/>
  <c r="K21" i="21" s="1"/>
  <c r="L21" i="21" s="1"/>
  <c r="I18" i="21"/>
  <c r="K18" i="21" s="1"/>
  <c r="L18" i="21" s="1"/>
  <c r="I15" i="21"/>
  <c r="K15" i="21" s="1"/>
  <c r="L15" i="21" s="1"/>
  <c r="I12" i="21"/>
  <c r="K12" i="21" s="1"/>
  <c r="L12" i="21" s="1"/>
  <c r="I9" i="21"/>
  <c r="K9" i="21" s="1"/>
  <c r="L9" i="21" s="1"/>
  <c r="I6" i="21"/>
  <c r="K6" i="21" s="1"/>
  <c r="L6" i="21" s="1"/>
  <c r="I81" i="21" l="1"/>
  <c r="J24" i="21" s="1"/>
  <c r="E45" i="21"/>
  <c r="E9" i="21"/>
  <c r="E21" i="21"/>
  <c r="E33" i="21"/>
  <c r="E57" i="21"/>
  <c r="E69" i="21"/>
  <c r="E6" i="21"/>
  <c r="E18" i="21"/>
  <c r="E30" i="21"/>
  <c r="E42" i="21"/>
  <c r="E54" i="21"/>
  <c r="E12" i="21"/>
  <c r="E24" i="21"/>
  <c r="E36" i="21"/>
  <c r="E48" i="21"/>
  <c r="E60" i="21"/>
  <c r="E72" i="21"/>
  <c r="E81" i="21"/>
  <c r="E15" i="21"/>
  <c r="E27" i="21"/>
  <c r="E39" i="21"/>
  <c r="E51" i="21"/>
  <c r="E63" i="21"/>
  <c r="E75" i="21"/>
  <c r="E66" i="21"/>
  <c r="J57" i="21" l="1"/>
  <c r="J63" i="21"/>
  <c r="K81" i="21"/>
  <c r="L81" i="21" s="1"/>
  <c r="J18" i="21"/>
  <c r="J33" i="21"/>
  <c r="J42" i="21"/>
  <c r="J66" i="21"/>
  <c r="J27" i="21"/>
  <c r="J75" i="21"/>
  <c r="J60" i="21"/>
  <c r="J21" i="21"/>
  <c r="J54" i="21"/>
  <c r="J30" i="21"/>
  <c r="J6" i="21"/>
  <c r="J36" i="21"/>
  <c r="J72" i="21"/>
  <c r="J9" i="21"/>
  <c r="J15" i="21"/>
  <c r="J12" i="21"/>
  <c r="J48" i="21"/>
  <c r="J69" i="21"/>
  <c r="J45" i="21"/>
  <c r="J78" i="21"/>
  <c r="J39" i="21"/>
  <c r="J51" i="21"/>
  <c r="J81" i="21"/>
</calcChain>
</file>

<file path=xl/sharedStrings.xml><?xml version="1.0" encoding="utf-8"?>
<sst xmlns="http://schemas.openxmlformats.org/spreadsheetml/2006/main" count="46" uniqueCount="43">
  <si>
    <t>（単位：千円）　</t>
  </si>
  <si>
    <t>区　　　　　分</t>
  </si>
  <si>
    <t>増　減　額</t>
    <rPh sb="0" eb="3">
      <t>ゾウゲンリツ</t>
    </rPh>
    <rPh sb="4" eb="5">
      <t>ガク</t>
    </rPh>
    <phoneticPr fontId="1"/>
  </si>
  <si>
    <t>予算額</t>
    <rPh sb="0" eb="3">
      <t>ヨサンガク</t>
    </rPh>
    <phoneticPr fontId="1"/>
  </si>
  <si>
    <t>構成比</t>
    <rPh sb="0" eb="3">
      <t>コウセイヒ</t>
    </rPh>
    <phoneticPr fontId="1"/>
  </si>
  <si>
    <t>現計予算額</t>
    <rPh sb="0" eb="2">
      <t>ゲンケイ</t>
    </rPh>
    <rPh sb="2" eb="4">
      <t>ヨサン</t>
    </rPh>
    <rPh sb="4" eb="5">
      <t>ガク</t>
    </rPh>
    <phoneticPr fontId="1"/>
  </si>
  <si>
    <t>計　（B）</t>
    <rPh sb="0" eb="1">
      <t>ケイ</t>
    </rPh>
    <phoneticPr fontId="1"/>
  </si>
  <si>
    <t>増減率</t>
    <rPh sb="0" eb="3">
      <t>ゾウゲンリツ</t>
    </rPh>
    <phoneticPr fontId="1"/>
  </si>
  <si>
    <t>人件費</t>
  </si>
  <si>
    <t>物件費</t>
  </si>
  <si>
    <t>維持補修費</t>
  </si>
  <si>
    <t>扶助費</t>
  </si>
  <si>
    <t>補　助　費　等</t>
  </si>
  <si>
    <t>補助金</t>
  </si>
  <si>
    <t>負担金</t>
  </si>
  <si>
    <t>その他</t>
  </si>
  <si>
    <t>普通建設事業</t>
  </si>
  <si>
    <t>補助事業</t>
    <rPh sb="0" eb="2">
      <t>ホジョ</t>
    </rPh>
    <rPh sb="2" eb="4">
      <t>ジギョウ</t>
    </rPh>
    <phoneticPr fontId="1"/>
  </si>
  <si>
    <t>県単独事業</t>
    <rPh sb="0" eb="1">
      <t>ケン</t>
    </rPh>
    <rPh sb="1" eb="3">
      <t>タンドク</t>
    </rPh>
    <rPh sb="3" eb="5">
      <t>ジギョウ</t>
    </rPh>
    <phoneticPr fontId="1"/>
  </si>
  <si>
    <t>市単独事業</t>
    <rPh sb="0" eb="1">
      <t>シ</t>
    </rPh>
    <rPh sb="1" eb="3">
      <t>タンドク</t>
    </rPh>
    <rPh sb="3" eb="5">
      <t>ジギョウ</t>
    </rPh>
    <phoneticPr fontId="1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</si>
  <si>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1"/>
  </si>
  <si>
    <t>県営事業負担金</t>
    <rPh sb="0" eb="1">
      <t>ケン</t>
    </rPh>
    <rPh sb="1" eb="2">
      <t>エイ</t>
    </rPh>
    <rPh sb="2" eb="4">
      <t>ジギョウ</t>
    </rPh>
    <rPh sb="4" eb="7">
      <t>フタンキン</t>
    </rPh>
    <phoneticPr fontId="1"/>
  </si>
  <si>
    <t>受託事業</t>
    <rPh sb="0" eb="2">
      <t>ジュタク</t>
    </rPh>
    <rPh sb="2" eb="4">
      <t>ジギョウ</t>
    </rPh>
    <phoneticPr fontId="1"/>
  </si>
  <si>
    <t>災害復旧事業費</t>
  </si>
  <si>
    <t>公債費</t>
  </si>
  <si>
    <t>積立金</t>
  </si>
  <si>
    <t>投資及び出資金</t>
    <rPh sb="0" eb="2">
      <t>トウシ</t>
    </rPh>
    <rPh sb="2" eb="3">
      <t>オヨ</t>
    </rPh>
    <phoneticPr fontId="1"/>
  </si>
  <si>
    <t>貸付金</t>
  </si>
  <si>
    <t>繰出金</t>
  </si>
  <si>
    <t>予備費</t>
  </si>
  <si>
    <t>合　　　　　計</t>
  </si>
  <si>
    <t>（B）-（A）</t>
    <phoneticPr fontId="1"/>
  </si>
  <si>
    <t>（A）</t>
    <phoneticPr fontId="1"/>
  </si>
  <si>
    <t>％</t>
    <phoneticPr fontId="1"/>
  </si>
  <si>
    <t>単独事業</t>
    <phoneticPr fontId="1"/>
  </si>
  <si>
    <t>（注）　構成比は、合計しても１００％にならない場合がある。</t>
    <phoneticPr fontId="1"/>
  </si>
  <si>
    <t>うち報酬</t>
    <phoneticPr fontId="1"/>
  </si>
  <si>
    <t>うち給料</t>
    <phoneticPr fontId="1"/>
  </si>
  <si>
    <t>令和３年度一般会計歳出予算性質別一覧表</t>
    <rPh sb="0" eb="2">
      <t>レイワ</t>
    </rPh>
    <rPh sb="3" eb="5">
      <t>ネンド</t>
    </rPh>
    <rPh sb="5" eb="7">
      <t>イッパン</t>
    </rPh>
    <rPh sb="7" eb="9">
      <t>カイケイ</t>
    </rPh>
    <rPh sb="9" eb="11">
      <t>サイシュツ</t>
    </rPh>
    <rPh sb="11" eb="13">
      <t>ヨサン</t>
    </rPh>
    <rPh sb="13" eb="15">
      <t>セイシツ</t>
    </rPh>
    <rPh sb="15" eb="16">
      <t>ベツ</t>
    </rPh>
    <rPh sb="16" eb="18">
      <t>イチラン</t>
    </rPh>
    <rPh sb="18" eb="19">
      <t>ヒョウ</t>
    </rPh>
    <phoneticPr fontId="1"/>
  </si>
  <si>
    <t>　2年度同期補正後</t>
    <rPh sb="4" eb="9">
      <t>ドウキホセイゴ</t>
    </rPh>
    <phoneticPr fontId="2"/>
  </si>
  <si>
    <t>３　　年　　度</t>
    <phoneticPr fontId="1"/>
  </si>
  <si>
    <t>皆増</t>
    <rPh sb="0" eb="1">
      <t>ミナ</t>
    </rPh>
    <rPh sb="1" eb="2">
      <t>ゾウ</t>
    </rPh>
    <phoneticPr fontId="1"/>
  </si>
  <si>
    <t>3月補正額</t>
    <rPh sb="1" eb="2">
      <t>ガツ</t>
    </rPh>
    <rPh sb="2" eb="4">
      <t>ホセイ</t>
    </rPh>
    <rPh sb="4" eb="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</si>
</sst>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0;&quot;△ &quot;#,##0.00"/>
  </numFmts>
  <fonts count="9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3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8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176" fontId="6" fillId="0" borderId="4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3">
    <cellStyle name="標準" xfId="0" builtinId="0"/>
    <cellStyle name="標準 2" xfId="2" xr:uid="{73A2FA4F-1118-4DFF-BF2E-BA6EC437C587}"/>
    <cellStyle name="未定義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742D9-A2D6-47A6-BF1E-97E33469528B}">
  <dimension ref="A1:L85"/>
  <sheetViews>
    <sheetView tabSelected="1" view="pageBreakPreview" topLeftCell="B1" zoomScaleNormal="100" zoomScaleSheetLayoutView="100" workbookViewId="0">
      <selection sqref="A1:L1"/>
    </sheetView>
  </sheetViews>
  <sheetFormatPr defaultRowHeight="11.25" x14ac:dyDescent="0.15"/>
  <cols>
    <col min="1" max="1" width="3" style="1" customWidth="1"/>
    <col min="2" max="2" width="2.875" style="1" customWidth="1"/>
    <col min="3" max="3" width="11.5" style="1" customWidth="1"/>
    <col min="4" max="4" width="8.875" style="1" customWidth="1"/>
    <col min="5" max="5" width="6" style="1" customWidth="1"/>
    <col min="6" max="6" width="9.125" style="1" customWidth="1"/>
    <col min="7" max="7" width="2.5" style="1" customWidth="1"/>
    <col min="8" max="8" width="9" style="1" customWidth="1"/>
    <col min="9" max="9" width="8.875" style="1" customWidth="1"/>
    <col min="10" max="10" width="5.625" style="1" customWidth="1"/>
    <col min="11" max="11" width="10" style="1" customWidth="1"/>
    <col min="12" max="12" width="7" style="1" customWidth="1"/>
    <col min="13" max="16384" width="9" style="1"/>
  </cols>
  <sheetData>
    <row r="1" spans="1:12" ht="17.25" customHeight="1" x14ac:dyDescent="0.15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8.75" customHeight="1" x14ac:dyDescent="0.15">
      <c r="A2" s="3"/>
      <c r="B2" s="3"/>
      <c r="C2" s="4"/>
      <c r="D2" s="3"/>
      <c r="K2" s="74" t="s">
        <v>0</v>
      </c>
      <c r="L2" s="74"/>
    </row>
    <row r="3" spans="1:12" s="2" customFormat="1" ht="13.5" customHeight="1" thickBot="1" x14ac:dyDescent="0.2">
      <c r="A3" s="28" t="s">
        <v>1</v>
      </c>
      <c r="B3" s="29"/>
      <c r="C3" s="30"/>
      <c r="D3" s="28" t="s">
        <v>39</v>
      </c>
      <c r="E3" s="30"/>
      <c r="F3" s="75" t="s">
        <v>40</v>
      </c>
      <c r="G3" s="29"/>
      <c r="H3" s="29"/>
      <c r="I3" s="76"/>
      <c r="J3" s="77"/>
      <c r="K3" s="28" t="s">
        <v>2</v>
      </c>
      <c r="L3" s="77"/>
    </row>
    <row r="4" spans="1:12" s="2" customFormat="1" ht="13.5" customHeight="1" x14ac:dyDescent="0.15">
      <c r="A4" s="31"/>
      <c r="B4" s="32"/>
      <c r="C4" s="33"/>
      <c r="D4" s="20" t="s">
        <v>3</v>
      </c>
      <c r="E4" s="5" t="s">
        <v>4</v>
      </c>
      <c r="F4" s="28" t="s">
        <v>5</v>
      </c>
      <c r="G4" s="78" t="s">
        <v>42</v>
      </c>
      <c r="H4" s="79"/>
      <c r="I4" s="30" t="s">
        <v>6</v>
      </c>
      <c r="J4" s="5" t="s">
        <v>4</v>
      </c>
      <c r="K4" s="82" t="s">
        <v>31</v>
      </c>
      <c r="L4" s="20" t="s">
        <v>7</v>
      </c>
    </row>
    <row r="5" spans="1:12" s="2" customFormat="1" ht="13.5" customHeight="1" x14ac:dyDescent="0.15">
      <c r="A5" s="34"/>
      <c r="B5" s="35"/>
      <c r="C5" s="36"/>
      <c r="D5" s="21" t="s">
        <v>32</v>
      </c>
      <c r="E5" s="21" t="s">
        <v>33</v>
      </c>
      <c r="F5" s="34"/>
      <c r="G5" s="80"/>
      <c r="H5" s="81"/>
      <c r="I5" s="36"/>
      <c r="J5" s="21" t="s">
        <v>33</v>
      </c>
      <c r="K5" s="83"/>
      <c r="L5" s="21" t="s">
        <v>33</v>
      </c>
    </row>
    <row r="6" spans="1:12" s="2" customFormat="1" ht="9.6" customHeight="1" x14ac:dyDescent="0.15">
      <c r="A6" s="55" t="s">
        <v>8</v>
      </c>
      <c r="B6" s="56"/>
      <c r="C6" s="57"/>
      <c r="D6" s="22">
        <v>28819683</v>
      </c>
      <c r="E6" s="25">
        <f>IF($D$81=0,0,ROUND(D6/$D$81*100,2))</f>
        <v>10.99</v>
      </c>
      <c r="F6" s="37">
        <v>28443841</v>
      </c>
      <c r="G6" s="13"/>
      <c r="H6" s="9"/>
      <c r="I6" s="52">
        <f>SUM(F6,H7)</f>
        <v>28443841</v>
      </c>
      <c r="J6" s="25">
        <f>IF($I$81=0,0,ROUND(I6/$I$81*100,2))</f>
        <v>11.54</v>
      </c>
      <c r="K6" s="22">
        <f>I6-D6</f>
        <v>-375842</v>
      </c>
      <c r="L6" s="25">
        <f>IF(K6 = 0,0,ROUND(K6/D6*100,2))</f>
        <v>-1.3</v>
      </c>
    </row>
    <row r="7" spans="1:12" s="2" customFormat="1" ht="9.6" customHeight="1" x14ac:dyDescent="0.15">
      <c r="A7" s="58"/>
      <c r="B7" s="59"/>
      <c r="C7" s="60"/>
      <c r="D7" s="23"/>
      <c r="E7" s="26"/>
      <c r="F7" s="38"/>
      <c r="G7" s="14"/>
      <c r="H7" s="10"/>
      <c r="I7" s="53"/>
      <c r="J7" s="26"/>
      <c r="K7" s="23"/>
      <c r="L7" s="26"/>
    </row>
    <row r="8" spans="1:12" s="2" customFormat="1" ht="9.6" customHeight="1" x14ac:dyDescent="0.15">
      <c r="A8" s="58"/>
      <c r="B8" s="59"/>
      <c r="C8" s="60"/>
      <c r="D8" s="24"/>
      <c r="E8" s="27"/>
      <c r="F8" s="39"/>
      <c r="G8" s="15"/>
      <c r="H8" s="11"/>
      <c r="I8" s="54"/>
      <c r="J8" s="27"/>
      <c r="K8" s="24"/>
      <c r="L8" s="27"/>
    </row>
    <row r="9" spans="1:12" s="2" customFormat="1" ht="9.6" customHeight="1" x14ac:dyDescent="0.15">
      <c r="A9" s="19"/>
      <c r="B9" s="55" t="s">
        <v>36</v>
      </c>
      <c r="C9" s="57"/>
      <c r="D9" s="22">
        <v>1446757</v>
      </c>
      <c r="E9" s="25">
        <f t="shared" ref="E9" si="0">IF($D$81=0,0,ROUND(D9/$D$81*100,2))</f>
        <v>0.55000000000000004</v>
      </c>
      <c r="F9" s="37">
        <v>1317557</v>
      </c>
      <c r="G9" s="13"/>
      <c r="H9" s="9"/>
      <c r="I9" s="52">
        <f>F9+H10</f>
        <v>1317557</v>
      </c>
      <c r="J9" s="25">
        <f t="shared" ref="J9" si="1">IF($I$81=0,0,ROUND(I9/$I$81*100,2))</f>
        <v>0.53</v>
      </c>
      <c r="K9" s="22">
        <f>I9-D9</f>
        <v>-129200</v>
      </c>
      <c r="L9" s="25">
        <f>IF(D9 = 0,0,ROUND(K9/D9*100,2))</f>
        <v>-8.93</v>
      </c>
    </row>
    <row r="10" spans="1:12" s="2" customFormat="1" ht="9.6" customHeight="1" x14ac:dyDescent="0.15">
      <c r="A10" s="18"/>
      <c r="B10" s="58"/>
      <c r="C10" s="60"/>
      <c r="D10" s="23"/>
      <c r="E10" s="26"/>
      <c r="F10" s="38"/>
      <c r="G10" s="14"/>
      <c r="H10" s="10"/>
      <c r="I10" s="53"/>
      <c r="J10" s="26"/>
      <c r="K10" s="23"/>
      <c r="L10" s="26"/>
    </row>
    <row r="11" spans="1:12" s="2" customFormat="1" ht="9.6" customHeight="1" x14ac:dyDescent="0.15">
      <c r="A11" s="18"/>
      <c r="B11" s="61"/>
      <c r="C11" s="63"/>
      <c r="D11" s="24"/>
      <c r="E11" s="27"/>
      <c r="F11" s="39"/>
      <c r="G11" s="15"/>
      <c r="H11" s="11"/>
      <c r="I11" s="54"/>
      <c r="J11" s="27"/>
      <c r="K11" s="24"/>
      <c r="L11" s="27"/>
    </row>
    <row r="12" spans="1:12" s="2" customFormat="1" ht="9.6" customHeight="1" x14ac:dyDescent="0.15">
      <c r="A12" s="18"/>
      <c r="B12" s="55" t="s">
        <v>37</v>
      </c>
      <c r="C12" s="57"/>
      <c r="D12" s="22">
        <v>12980662</v>
      </c>
      <c r="E12" s="25">
        <f t="shared" ref="E12" si="2">IF($D$81=0,0,ROUND(D12/$D$81*100,2))</f>
        <v>4.95</v>
      </c>
      <c r="F12" s="37">
        <v>13291425</v>
      </c>
      <c r="G12" s="13"/>
      <c r="H12" s="9"/>
      <c r="I12" s="52">
        <f>F12+H13</f>
        <v>13291425</v>
      </c>
      <c r="J12" s="25">
        <f t="shared" ref="J12" si="3">IF($I$81=0,0,ROUND(I12/$I$81*100,2))</f>
        <v>5.39</v>
      </c>
      <c r="K12" s="22">
        <f>I12-D12</f>
        <v>310763</v>
      </c>
      <c r="L12" s="25">
        <f>IF(D12 = 0,0,ROUND(K12/D12*100,2))</f>
        <v>2.39</v>
      </c>
    </row>
    <row r="13" spans="1:12" s="2" customFormat="1" ht="9.6" customHeight="1" x14ac:dyDescent="0.15">
      <c r="A13" s="18"/>
      <c r="B13" s="58"/>
      <c r="C13" s="60"/>
      <c r="D13" s="23"/>
      <c r="E13" s="26"/>
      <c r="F13" s="38"/>
      <c r="G13" s="14"/>
      <c r="H13" s="10"/>
      <c r="I13" s="53"/>
      <c r="J13" s="26"/>
      <c r="K13" s="23"/>
      <c r="L13" s="26"/>
    </row>
    <row r="14" spans="1:12" s="2" customFormat="1" ht="9.6" customHeight="1" x14ac:dyDescent="0.15">
      <c r="A14" s="18"/>
      <c r="B14" s="61"/>
      <c r="C14" s="63"/>
      <c r="D14" s="24"/>
      <c r="E14" s="27"/>
      <c r="F14" s="39"/>
      <c r="G14" s="15"/>
      <c r="H14" s="11"/>
      <c r="I14" s="54"/>
      <c r="J14" s="27"/>
      <c r="K14" s="24"/>
      <c r="L14" s="27"/>
    </row>
    <row r="15" spans="1:12" s="2" customFormat="1" ht="9.6" customHeight="1" x14ac:dyDescent="0.15">
      <c r="A15" s="55" t="s">
        <v>9</v>
      </c>
      <c r="B15" s="56"/>
      <c r="C15" s="57"/>
      <c r="D15" s="22">
        <v>26308390</v>
      </c>
      <c r="E15" s="25">
        <f t="shared" ref="E15" si="4">IF($D$81=0,0,ROUND(D15/$D$81*100,2))</f>
        <v>10.029999999999999</v>
      </c>
      <c r="F15" s="37">
        <v>32481413</v>
      </c>
      <c r="G15" s="13"/>
      <c r="H15" s="9"/>
      <c r="I15" s="52">
        <f>F15+H16</f>
        <v>32865843</v>
      </c>
      <c r="J15" s="25">
        <f t="shared" ref="J15" si="5">IF($I$81=0,0,ROUND(I15/$I$81*100,2))</f>
        <v>13.33</v>
      </c>
      <c r="K15" s="22">
        <f>I15-D15</f>
        <v>6557453</v>
      </c>
      <c r="L15" s="25">
        <f>IF(D15 = 0,0,ROUND(K15/D15*100,2))</f>
        <v>24.93</v>
      </c>
    </row>
    <row r="16" spans="1:12" s="2" customFormat="1" ht="9.6" customHeight="1" x14ac:dyDescent="0.15">
      <c r="A16" s="58"/>
      <c r="B16" s="59"/>
      <c r="C16" s="60"/>
      <c r="D16" s="23"/>
      <c r="E16" s="26"/>
      <c r="F16" s="38"/>
      <c r="G16" s="14"/>
      <c r="H16" s="10">
        <v>384430</v>
      </c>
      <c r="I16" s="53"/>
      <c r="J16" s="26"/>
      <c r="K16" s="23"/>
      <c r="L16" s="26"/>
    </row>
    <row r="17" spans="1:12" s="2" customFormat="1" ht="9.6" customHeight="1" x14ac:dyDescent="0.15">
      <c r="A17" s="61"/>
      <c r="B17" s="62"/>
      <c r="C17" s="63"/>
      <c r="D17" s="24"/>
      <c r="E17" s="27"/>
      <c r="F17" s="39"/>
      <c r="G17" s="15"/>
      <c r="H17" s="11"/>
      <c r="I17" s="54"/>
      <c r="J17" s="27"/>
      <c r="K17" s="24"/>
      <c r="L17" s="27"/>
    </row>
    <row r="18" spans="1:12" s="2" customFormat="1" ht="9.6" customHeight="1" x14ac:dyDescent="0.15">
      <c r="A18" s="55" t="s">
        <v>10</v>
      </c>
      <c r="B18" s="56"/>
      <c r="C18" s="57"/>
      <c r="D18" s="22">
        <v>1293438</v>
      </c>
      <c r="E18" s="25">
        <f t="shared" ref="E18" si="6">IF($D$81=0,0,ROUND(D18/$D$81*100,2))</f>
        <v>0.49</v>
      </c>
      <c r="F18" s="37">
        <v>1303449</v>
      </c>
      <c r="G18" s="13"/>
      <c r="H18" s="9"/>
      <c r="I18" s="52">
        <f>F18+H19</f>
        <v>1303449</v>
      </c>
      <c r="J18" s="25">
        <f t="shared" ref="J18" si="7">IF($I$81=0,0,ROUND(I18/$I$81*100,2))</f>
        <v>0.53</v>
      </c>
      <c r="K18" s="22">
        <f>I18-D18</f>
        <v>10011</v>
      </c>
      <c r="L18" s="25">
        <f>IF(D18 = 0,0,ROUND(K18/D18*100,2))</f>
        <v>0.77</v>
      </c>
    </row>
    <row r="19" spans="1:12" s="2" customFormat="1" ht="9.6" customHeight="1" x14ac:dyDescent="0.15">
      <c r="A19" s="58"/>
      <c r="B19" s="59"/>
      <c r="C19" s="60"/>
      <c r="D19" s="23"/>
      <c r="E19" s="26"/>
      <c r="F19" s="38"/>
      <c r="G19" s="14"/>
      <c r="H19" s="10"/>
      <c r="I19" s="53"/>
      <c r="J19" s="26"/>
      <c r="K19" s="23"/>
      <c r="L19" s="26"/>
    </row>
    <row r="20" spans="1:12" s="2" customFormat="1" ht="9.6" customHeight="1" x14ac:dyDescent="0.15">
      <c r="A20" s="61"/>
      <c r="B20" s="62"/>
      <c r="C20" s="63"/>
      <c r="D20" s="24"/>
      <c r="E20" s="27"/>
      <c r="F20" s="38"/>
      <c r="G20" s="14"/>
      <c r="H20" s="11"/>
      <c r="I20" s="54"/>
      <c r="J20" s="27"/>
      <c r="K20" s="24"/>
      <c r="L20" s="27"/>
    </row>
    <row r="21" spans="1:12" s="2" customFormat="1" ht="9.6" customHeight="1" x14ac:dyDescent="0.15">
      <c r="A21" s="55" t="s">
        <v>11</v>
      </c>
      <c r="B21" s="56"/>
      <c r="C21" s="57"/>
      <c r="D21" s="22">
        <v>67593834</v>
      </c>
      <c r="E21" s="25">
        <f t="shared" ref="E21" si="8">IF($D$81=0,0,ROUND(D21/$D$81*100,2))</f>
        <v>25.77</v>
      </c>
      <c r="F21" s="37">
        <v>68604517</v>
      </c>
      <c r="G21" s="13"/>
      <c r="H21" s="9"/>
      <c r="I21" s="52">
        <f>F21+H22</f>
        <v>68604517</v>
      </c>
      <c r="J21" s="25">
        <f t="shared" ref="J21" si="9">IF($I$81=0,0,ROUND(I21/$I$81*100,2))</f>
        <v>27.83</v>
      </c>
      <c r="K21" s="22">
        <f>I21-D21</f>
        <v>1010683</v>
      </c>
      <c r="L21" s="25">
        <f>IF(D21 = 0,0,ROUND(K21/D21*100,2))</f>
        <v>1.5</v>
      </c>
    </row>
    <row r="22" spans="1:12" s="2" customFormat="1" ht="9.6" customHeight="1" x14ac:dyDescent="0.15">
      <c r="A22" s="58"/>
      <c r="B22" s="59"/>
      <c r="C22" s="60"/>
      <c r="D22" s="23"/>
      <c r="E22" s="26"/>
      <c r="F22" s="38"/>
      <c r="G22" s="14"/>
      <c r="H22" s="10"/>
      <c r="I22" s="53"/>
      <c r="J22" s="26"/>
      <c r="K22" s="23"/>
      <c r="L22" s="26"/>
    </row>
    <row r="23" spans="1:12" s="2" customFormat="1" ht="9.6" customHeight="1" x14ac:dyDescent="0.15">
      <c r="A23" s="61"/>
      <c r="B23" s="62"/>
      <c r="C23" s="63"/>
      <c r="D23" s="24"/>
      <c r="E23" s="27"/>
      <c r="F23" s="39"/>
      <c r="G23" s="15"/>
      <c r="H23" s="11"/>
      <c r="I23" s="54"/>
      <c r="J23" s="27"/>
      <c r="K23" s="24"/>
      <c r="L23" s="27"/>
    </row>
    <row r="24" spans="1:12" s="2" customFormat="1" ht="9.6" customHeight="1" x14ac:dyDescent="0.15">
      <c r="A24" s="55" t="s">
        <v>12</v>
      </c>
      <c r="B24" s="56"/>
      <c r="C24" s="57"/>
      <c r="D24" s="22">
        <v>78828532</v>
      </c>
      <c r="E24" s="25">
        <f t="shared" ref="E24" si="10">IF($D$81=0,0,ROUND(D24/$D$81*100,2))</f>
        <v>30.05</v>
      </c>
      <c r="F24" s="37">
        <v>56908022</v>
      </c>
      <c r="G24" s="13"/>
      <c r="H24" s="9"/>
      <c r="I24" s="52">
        <f>F24+H25</f>
        <v>57114541</v>
      </c>
      <c r="J24" s="25">
        <f t="shared" ref="J24" si="11">IF($I$81=0,0,ROUND(I24/$I$81*100,2))</f>
        <v>23.17</v>
      </c>
      <c r="K24" s="22">
        <f>I24-D24</f>
        <v>-21713991</v>
      </c>
      <c r="L24" s="25">
        <f>IF(D24 = 0,0,ROUND(K24/D24*100,2))</f>
        <v>-27.55</v>
      </c>
    </row>
    <row r="25" spans="1:12" s="2" customFormat="1" ht="9.6" customHeight="1" x14ac:dyDescent="0.15">
      <c r="A25" s="58"/>
      <c r="B25" s="59"/>
      <c r="C25" s="60"/>
      <c r="D25" s="23"/>
      <c r="E25" s="26"/>
      <c r="F25" s="38"/>
      <c r="G25" s="14"/>
      <c r="H25" s="10">
        <v>206519</v>
      </c>
      <c r="I25" s="53"/>
      <c r="J25" s="26"/>
      <c r="K25" s="23"/>
      <c r="L25" s="26"/>
    </row>
    <row r="26" spans="1:12" s="2" customFormat="1" ht="9.6" customHeight="1" x14ac:dyDescent="0.15">
      <c r="A26" s="58"/>
      <c r="B26" s="59"/>
      <c r="C26" s="60"/>
      <c r="D26" s="24"/>
      <c r="E26" s="27"/>
      <c r="F26" s="39"/>
      <c r="G26" s="15"/>
      <c r="H26" s="11"/>
      <c r="I26" s="54"/>
      <c r="J26" s="27"/>
      <c r="K26" s="24"/>
      <c r="L26" s="27"/>
    </row>
    <row r="27" spans="1:12" s="2" customFormat="1" ht="9.6" customHeight="1" x14ac:dyDescent="0.15">
      <c r="A27" s="18"/>
      <c r="B27" s="55" t="s">
        <v>13</v>
      </c>
      <c r="C27" s="57"/>
      <c r="D27" s="22">
        <v>62760425</v>
      </c>
      <c r="E27" s="25">
        <f t="shared" ref="E27" si="12">IF($D$81=0,0,ROUND(D27/$D$81*100,2))</f>
        <v>23.92</v>
      </c>
      <c r="F27" s="37">
        <v>34512757</v>
      </c>
      <c r="G27" s="13"/>
      <c r="H27" s="9"/>
      <c r="I27" s="52">
        <f>F27+H28</f>
        <v>34716619</v>
      </c>
      <c r="J27" s="25">
        <f t="shared" ref="J27" si="13">IF($I$81=0,0,ROUND(I27/$I$81*100,2))</f>
        <v>14.08</v>
      </c>
      <c r="K27" s="22">
        <f>I27-D27</f>
        <v>-28043806</v>
      </c>
      <c r="L27" s="25">
        <f>IF(D27 = 0,0,ROUND(K27/D27*100,2))</f>
        <v>-44.68</v>
      </c>
    </row>
    <row r="28" spans="1:12" s="2" customFormat="1" ht="9.6" customHeight="1" x14ac:dyDescent="0.15">
      <c r="A28" s="6"/>
      <c r="B28" s="58"/>
      <c r="C28" s="60"/>
      <c r="D28" s="23"/>
      <c r="E28" s="26"/>
      <c r="F28" s="38"/>
      <c r="G28" s="14"/>
      <c r="H28" s="10">
        <v>203862</v>
      </c>
      <c r="I28" s="53"/>
      <c r="J28" s="26"/>
      <c r="K28" s="23"/>
      <c r="L28" s="26"/>
    </row>
    <row r="29" spans="1:12" s="2" customFormat="1" ht="9.6" customHeight="1" x14ac:dyDescent="0.15">
      <c r="A29" s="6"/>
      <c r="B29" s="61"/>
      <c r="C29" s="63"/>
      <c r="D29" s="24"/>
      <c r="E29" s="27"/>
      <c r="F29" s="39"/>
      <c r="G29" s="15"/>
      <c r="H29" s="11"/>
      <c r="I29" s="54"/>
      <c r="J29" s="27"/>
      <c r="K29" s="24"/>
      <c r="L29" s="27"/>
    </row>
    <row r="30" spans="1:12" s="2" customFormat="1" ht="9.6" customHeight="1" x14ac:dyDescent="0.15">
      <c r="A30" s="6"/>
      <c r="B30" s="55" t="s">
        <v>14</v>
      </c>
      <c r="C30" s="57"/>
      <c r="D30" s="22">
        <v>12227149</v>
      </c>
      <c r="E30" s="25">
        <f t="shared" ref="E30" si="14">IF($D$81=0,0,ROUND(D30/$D$81*100,2))</f>
        <v>4.66</v>
      </c>
      <c r="F30" s="37">
        <v>12623774</v>
      </c>
      <c r="G30" s="13"/>
      <c r="H30" s="9"/>
      <c r="I30" s="52">
        <f>F30+H31</f>
        <v>12624401</v>
      </c>
      <c r="J30" s="25">
        <f t="shared" ref="J30" si="15">IF($I$81=0,0,ROUND(I30/$I$81*100,2))</f>
        <v>5.12</v>
      </c>
      <c r="K30" s="22">
        <f>I30-D30</f>
        <v>397252</v>
      </c>
      <c r="L30" s="25">
        <f>IF(D30 = 0,0,ROUND(K30/D30*100,2))</f>
        <v>3.25</v>
      </c>
    </row>
    <row r="31" spans="1:12" s="2" customFormat="1" ht="9.6" customHeight="1" x14ac:dyDescent="0.15">
      <c r="A31" s="7"/>
      <c r="B31" s="58"/>
      <c r="C31" s="60"/>
      <c r="D31" s="23"/>
      <c r="E31" s="26"/>
      <c r="F31" s="38"/>
      <c r="G31" s="14"/>
      <c r="H31" s="10">
        <v>627</v>
      </c>
      <c r="I31" s="53"/>
      <c r="J31" s="26"/>
      <c r="K31" s="23"/>
      <c r="L31" s="26"/>
    </row>
    <row r="32" spans="1:12" s="2" customFormat="1" ht="9.6" customHeight="1" x14ac:dyDescent="0.15">
      <c r="A32" s="7"/>
      <c r="B32" s="61"/>
      <c r="C32" s="63"/>
      <c r="D32" s="24"/>
      <c r="E32" s="27"/>
      <c r="F32" s="39"/>
      <c r="G32" s="15"/>
      <c r="H32" s="11"/>
      <c r="I32" s="54"/>
      <c r="J32" s="27"/>
      <c r="K32" s="24"/>
      <c r="L32" s="27"/>
    </row>
    <row r="33" spans="1:12" s="2" customFormat="1" ht="9.6" customHeight="1" x14ac:dyDescent="0.15">
      <c r="A33" s="7"/>
      <c r="B33" s="55" t="s">
        <v>15</v>
      </c>
      <c r="C33" s="57"/>
      <c r="D33" s="22">
        <v>3840958</v>
      </c>
      <c r="E33" s="25">
        <f t="shared" ref="E33" si="16">IF($D$81=0,0,ROUND(D33/$D$81*100,2))</f>
        <v>1.46</v>
      </c>
      <c r="F33" s="37">
        <v>9771491</v>
      </c>
      <c r="G33" s="13"/>
      <c r="H33" s="9"/>
      <c r="I33" s="52">
        <f>F33+H34</f>
        <v>9773521</v>
      </c>
      <c r="J33" s="25">
        <f t="shared" ref="J33" si="17">IF($I$81=0,0,ROUND(I33/$I$81*100,2))</f>
        <v>3.96</v>
      </c>
      <c r="K33" s="22">
        <f>I33-D33</f>
        <v>5932563</v>
      </c>
      <c r="L33" s="25">
        <f>IF(D33 = 0,0,ROUND(K33/D33*100,2))</f>
        <v>154.46</v>
      </c>
    </row>
    <row r="34" spans="1:12" s="2" customFormat="1" ht="9.6" customHeight="1" x14ac:dyDescent="0.15">
      <c r="A34" s="7"/>
      <c r="B34" s="58"/>
      <c r="C34" s="60"/>
      <c r="D34" s="23"/>
      <c r="E34" s="26"/>
      <c r="F34" s="38"/>
      <c r="G34" s="14"/>
      <c r="H34" s="10">
        <v>2030</v>
      </c>
      <c r="I34" s="53"/>
      <c r="J34" s="26"/>
      <c r="K34" s="23"/>
      <c r="L34" s="26"/>
    </row>
    <row r="35" spans="1:12" s="2" customFormat="1" ht="9.6" customHeight="1" x14ac:dyDescent="0.15">
      <c r="A35" s="8"/>
      <c r="B35" s="61"/>
      <c r="C35" s="63"/>
      <c r="D35" s="24"/>
      <c r="E35" s="27"/>
      <c r="F35" s="39"/>
      <c r="G35" s="15"/>
      <c r="H35" s="11"/>
      <c r="I35" s="54"/>
      <c r="J35" s="27"/>
      <c r="K35" s="24"/>
      <c r="L35" s="27"/>
    </row>
    <row r="36" spans="1:12" s="2" customFormat="1" ht="9.6" customHeight="1" x14ac:dyDescent="0.15">
      <c r="A36" s="43" t="s">
        <v>16</v>
      </c>
      <c r="B36" s="44"/>
      <c r="C36" s="45"/>
      <c r="D36" s="22">
        <v>14765056</v>
      </c>
      <c r="E36" s="25">
        <f t="shared" ref="E36" si="18">IF($D$81=0,0,ROUND(D36/$D$81*100,2))</f>
        <v>5.63</v>
      </c>
      <c r="F36" s="38">
        <v>10657975</v>
      </c>
      <c r="G36" s="14"/>
      <c r="H36" s="9"/>
      <c r="I36" s="52">
        <f>F36+H37</f>
        <v>12654935</v>
      </c>
      <c r="J36" s="25">
        <f t="shared" ref="J36" si="19">IF($I$81=0,0,ROUND(I36/$I$81*100,2))</f>
        <v>5.13</v>
      </c>
      <c r="K36" s="22">
        <f>I36-D36</f>
        <v>-2110121</v>
      </c>
      <c r="L36" s="25">
        <f>IF(D36 = 0,0,ROUND(K36/D36*100,2))</f>
        <v>-14.29</v>
      </c>
    </row>
    <row r="37" spans="1:12" s="2" customFormat="1" ht="9.6" customHeight="1" x14ac:dyDescent="0.15">
      <c r="A37" s="46"/>
      <c r="B37" s="47"/>
      <c r="C37" s="48"/>
      <c r="D37" s="23"/>
      <c r="E37" s="26"/>
      <c r="F37" s="38"/>
      <c r="G37" s="14"/>
      <c r="H37" s="10">
        <v>1996960</v>
      </c>
      <c r="I37" s="53"/>
      <c r="J37" s="26"/>
      <c r="K37" s="23"/>
      <c r="L37" s="26"/>
    </row>
    <row r="38" spans="1:12" s="2" customFormat="1" ht="9.6" customHeight="1" x14ac:dyDescent="0.15">
      <c r="A38" s="46"/>
      <c r="B38" s="47"/>
      <c r="C38" s="48"/>
      <c r="D38" s="24"/>
      <c r="E38" s="27"/>
      <c r="F38" s="39"/>
      <c r="G38" s="15"/>
      <c r="H38" s="11"/>
      <c r="I38" s="54"/>
      <c r="J38" s="27"/>
      <c r="K38" s="24"/>
      <c r="L38" s="27"/>
    </row>
    <row r="39" spans="1:12" s="2" customFormat="1" ht="9.6" customHeight="1" x14ac:dyDescent="0.15">
      <c r="A39" s="17"/>
      <c r="B39" s="55" t="s">
        <v>17</v>
      </c>
      <c r="C39" s="57"/>
      <c r="D39" s="22">
        <v>6281523</v>
      </c>
      <c r="E39" s="25">
        <f t="shared" ref="E39" si="20">IF($D$81=0,0,ROUND(D39/$D$81*100,2))</f>
        <v>2.39</v>
      </c>
      <c r="F39" s="37">
        <v>4189136</v>
      </c>
      <c r="G39" s="13"/>
      <c r="H39" s="9"/>
      <c r="I39" s="52">
        <f>F39+H40</f>
        <v>5496262</v>
      </c>
      <c r="J39" s="25">
        <f t="shared" ref="J39" si="21">IF($I$81=0,0,ROUND(I39/$I$81*100,2))</f>
        <v>2.23</v>
      </c>
      <c r="K39" s="22">
        <f>I39-D39</f>
        <v>-785261</v>
      </c>
      <c r="L39" s="25">
        <f>IF(D39 = 0,0,ROUND(K39/D39*100,2))</f>
        <v>-12.5</v>
      </c>
    </row>
    <row r="40" spans="1:12" s="2" customFormat="1" ht="9.6" customHeight="1" x14ac:dyDescent="0.15">
      <c r="A40" s="6"/>
      <c r="B40" s="58"/>
      <c r="C40" s="60"/>
      <c r="D40" s="23"/>
      <c r="E40" s="26"/>
      <c r="F40" s="38"/>
      <c r="G40" s="14"/>
      <c r="H40" s="10">
        <v>1307126</v>
      </c>
      <c r="I40" s="53"/>
      <c r="J40" s="26"/>
      <c r="K40" s="23"/>
      <c r="L40" s="26"/>
    </row>
    <row r="41" spans="1:12" s="2" customFormat="1" ht="9.6" customHeight="1" x14ac:dyDescent="0.15">
      <c r="A41" s="6"/>
      <c r="B41" s="61"/>
      <c r="C41" s="63"/>
      <c r="D41" s="24"/>
      <c r="E41" s="27"/>
      <c r="F41" s="39"/>
      <c r="G41" s="15"/>
      <c r="H41" s="11"/>
      <c r="I41" s="54"/>
      <c r="J41" s="27"/>
      <c r="K41" s="24"/>
      <c r="L41" s="27"/>
    </row>
    <row r="42" spans="1:12" s="2" customFormat="1" ht="9.6" customHeight="1" x14ac:dyDescent="0.15">
      <c r="A42" s="6"/>
      <c r="B42" s="55" t="s">
        <v>34</v>
      </c>
      <c r="C42" s="57"/>
      <c r="D42" s="22">
        <v>7548238</v>
      </c>
      <c r="E42" s="25">
        <f t="shared" ref="E42" si="22">IF($D$81=0,0,ROUND(D42/$D$81*100,2))</f>
        <v>2.88</v>
      </c>
      <c r="F42" s="37">
        <v>5459573</v>
      </c>
      <c r="G42" s="13"/>
      <c r="H42" s="9"/>
      <c r="I42" s="52">
        <f>F42+H43</f>
        <v>6102732</v>
      </c>
      <c r="J42" s="25">
        <f t="shared" ref="J42" si="23">IF($I$81=0,0,ROUND(I42/$I$81*100,2))</f>
        <v>2.48</v>
      </c>
      <c r="K42" s="22">
        <f>I42-D42</f>
        <v>-1445506</v>
      </c>
      <c r="L42" s="25">
        <f>IF(D42 = 0,0,ROUND(K42/D42*100,2))</f>
        <v>-19.149999999999999</v>
      </c>
    </row>
    <row r="43" spans="1:12" s="2" customFormat="1" ht="9.6" customHeight="1" x14ac:dyDescent="0.15">
      <c r="A43" s="7"/>
      <c r="B43" s="58"/>
      <c r="C43" s="60"/>
      <c r="D43" s="23"/>
      <c r="E43" s="26"/>
      <c r="F43" s="38"/>
      <c r="G43" s="14"/>
      <c r="H43" s="10">
        <v>643159</v>
      </c>
      <c r="I43" s="53"/>
      <c r="J43" s="26"/>
      <c r="K43" s="23"/>
      <c r="L43" s="26"/>
    </row>
    <row r="44" spans="1:12" s="2" customFormat="1" ht="9.6" customHeight="1" x14ac:dyDescent="0.15">
      <c r="A44" s="7"/>
      <c r="B44" s="58"/>
      <c r="C44" s="60"/>
      <c r="D44" s="24"/>
      <c r="E44" s="27"/>
      <c r="F44" s="38"/>
      <c r="G44" s="14"/>
      <c r="H44" s="11"/>
      <c r="I44" s="54"/>
      <c r="J44" s="27"/>
      <c r="K44" s="24"/>
      <c r="L44" s="27"/>
    </row>
    <row r="45" spans="1:12" s="2" customFormat="1" ht="9.6" customHeight="1" x14ac:dyDescent="0.15">
      <c r="A45" s="7"/>
      <c r="B45" s="18"/>
      <c r="C45" s="70" t="s">
        <v>18</v>
      </c>
      <c r="D45" s="22">
        <v>566801</v>
      </c>
      <c r="E45" s="25">
        <f t="shared" ref="E45" si="24">IF($D$81=0,0,ROUND(D45/$D$81*100,2))</f>
        <v>0.22</v>
      </c>
      <c r="F45" s="64">
        <v>506302</v>
      </c>
      <c r="G45" s="13"/>
      <c r="H45" s="9"/>
      <c r="I45" s="52">
        <f>F45+H46</f>
        <v>506302</v>
      </c>
      <c r="J45" s="25">
        <f t="shared" ref="J45" si="25">IF($I$81=0,0,ROUND(I45/$I$81*100,2))</f>
        <v>0.21</v>
      </c>
      <c r="K45" s="22">
        <f>I45-D45</f>
        <v>-60499</v>
      </c>
      <c r="L45" s="25">
        <f>IF(D45 = 0,0,ROUND(K45/D45*100,2))</f>
        <v>-10.67</v>
      </c>
    </row>
    <row r="46" spans="1:12" s="2" customFormat="1" ht="9.6" customHeight="1" x14ac:dyDescent="0.15">
      <c r="A46" s="7"/>
      <c r="B46" s="19"/>
      <c r="C46" s="71"/>
      <c r="D46" s="23"/>
      <c r="E46" s="26"/>
      <c r="F46" s="65"/>
      <c r="G46" s="14"/>
      <c r="H46" s="10"/>
      <c r="I46" s="53"/>
      <c r="J46" s="26"/>
      <c r="K46" s="23"/>
      <c r="L46" s="26"/>
    </row>
    <row r="47" spans="1:12" s="2" customFormat="1" ht="9.6" customHeight="1" x14ac:dyDescent="0.15">
      <c r="A47" s="7"/>
      <c r="B47" s="19"/>
      <c r="C47" s="72"/>
      <c r="D47" s="24"/>
      <c r="E47" s="27"/>
      <c r="F47" s="66"/>
      <c r="G47" s="15"/>
      <c r="H47" s="11"/>
      <c r="I47" s="54"/>
      <c r="J47" s="27"/>
      <c r="K47" s="24"/>
      <c r="L47" s="27"/>
    </row>
    <row r="48" spans="1:12" s="2" customFormat="1" ht="9.6" customHeight="1" x14ac:dyDescent="0.15">
      <c r="A48" s="7"/>
      <c r="B48" s="18"/>
      <c r="C48" s="67" t="s">
        <v>19</v>
      </c>
      <c r="D48" s="22">
        <v>6981437</v>
      </c>
      <c r="E48" s="25">
        <f t="shared" ref="E48" si="26">IF($D$81=0,0,ROUND(D48/$D$81*100,2))</f>
        <v>2.66</v>
      </c>
      <c r="F48" s="64">
        <v>4953271</v>
      </c>
      <c r="G48" s="13"/>
      <c r="H48" s="9"/>
      <c r="I48" s="52">
        <f>F48+H49</f>
        <v>5596430</v>
      </c>
      <c r="J48" s="25">
        <f t="shared" ref="J48" si="27">IF($I$81=0,0,ROUND(I48/$I$81*100,2))</f>
        <v>2.27</v>
      </c>
      <c r="K48" s="22">
        <f>I48-D48</f>
        <v>-1385007</v>
      </c>
      <c r="L48" s="25">
        <f>IF(D48 = 0,0,ROUND(K48/D48*100,2))</f>
        <v>-19.84</v>
      </c>
    </row>
    <row r="49" spans="1:12" s="2" customFormat="1" ht="9.6" customHeight="1" x14ac:dyDescent="0.15">
      <c r="A49" s="7"/>
      <c r="B49" s="18"/>
      <c r="C49" s="68"/>
      <c r="D49" s="23"/>
      <c r="E49" s="26"/>
      <c r="F49" s="65"/>
      <c r="G49" s="14"/>
      <c r="H49" s="10">
        <v>643159</v>
      </c>
      <c r="I49" s="53"/>
      <c r="J49" s="26"/>
      <c r="K49" s="23"/>
      <c r="L49" s="26"/>
    </row>
    <row r="50" spans="1:12" s="2" customFormat="1" ht="9.6" customHeight="1" x14ac:dyDescent="0.15">
      <c r="A50" s="7"/>
      <c r="B50" s="18"/>
      <c r="C50" s="69"/>
      <c r="D50" s="24"/>
      <c r="E50" s="27"/>
      <c r="F50" s="66"/>
      <c r="G50" s="15"/>
      <c r="H50" s="11"/>
      <c r="I50" s="54"/>
      <c r="J50" s="27"/>
      <c r="K50" s="24"/>
      <c r="L50" s="27"/>
    </row>
    <row r="51" spans="1:12" s="2" customFormat="1" ht="9.6" customHeight="1" x14ac:dyDescent="0.15">
      <c r="A51" s="7"/>
      <c r="B51" s="55" t="s">
        <v>20</v>
      </c>
      <c r="C51" s="57"/>
      <c r="D51" s="22">
        <v>155025</v>
      </c>
      <c r="E51" s="25">
        <f t="shared" ref="E51" si="28">IF($D$81=0,0,ROUND(D51/$D$81*100,2))</f>
        <v>0.06</v>
      </c>
      <c r="F51" s="64">
        <v>185137</v>
      </c>
      <c r="G51" s="13"/>
      <c r="H51" s="9"/>
      <c r="I51" s="52">
        <f>F51+H52</f>
        <v>185137</v>
      </c>
      <c r="J51" s="25">
        <f t="shared" ref="J51" si="29">IF($I$81=0,0,ROUND(I51/$I$81*100,2))</f>
        <v>0.08</v>
      </c>
      <c r="K51" s="22">
        <f>I51-D51</f>
        <v>30112</v>
      </c>
      <c r="L51" s="25">
        <f>IF(D51 = 0,0,ROUND(K51/D51*100,2))</f>
        <v>19.420000000000002</v>
      </c>
    </row>
    <row r="52" spans="1:12" s="2" customFormat="1" ht="9.6" customHeight="1" x14ac:dyDescent="0.15">
      <c r="A52" s="7"/>
      <c r="B52" s="58"/>
      <c r="C52" s="60"/>
      <c r="D52" s="23"/>
      <c r="E52" s="26"/>
      <c r="F52" s="65"/>
      <c r="G52" s="14"/>
      <c r="H52" s="10"/>
      <c r="I52" s="53"/>
      <c r="J52" s="26"/>
      <c r="K52" s="23"/>
      <c r="L52" s="26"/>
    </row>
    <row r="53" spans="1:12" s="2" customFormat="1" ht="9.6" customHeight="1" x14ac:dyDescent="0.15">
      <c r="A53" s="7"/>
      <c r="B53" s="61"/>
      <c r="C53" s="63"/>
      <c r="D53" s="24"/>
      <c r="E53" s="27"/>
      <c r="F53" s="66"/>
      <c r="G53" s="15"/>
      <c r="H53" s="11"/>
      <c r="I53" s="54"/>
      <c r="J53" s="27"/>
      <c r="K53" s="24"/>
      <c r="L53" s="27"/>
    </row>
    <row r="54" spans="1:12" s="2" customFormat="1" ht="9.6" customHeight="1" x14ac:dyDescent="0.15">
      <c r="A54" s="7"/>
      <c r="B54" s="55" t="s">
        <v>21</v>
      </c>
      <c r="C54" s="57"/>
      <c r="D54" s="22">
        <v>780270</v>
      </c>
      <c r="E54" s="25">
        <f t="shared" ref="E54" si="30">IF($D$81=0,0,ROUND(D54/$D$81*100,2))</f>
        <v>0.3</v>
      </c>
      <c r="F54" s="64">
        <v>805829</v>
      </c>
      <c r="G54" s="13"/>
      <c r="H54" s="9"/>
      <c r="I54" s="52">
        <f>F54+H55</f>
        <v>852504</v>
      </c>
      <c r="J54" s="25">
        <f t="shared" ref="J54" si="31">IF($I$81=0,0,ROUND(I54/$I$81*100,2))</f>
        <v>0.35</v>
      </c>
      <c r="K54" s="22">
        <f>I54-D54</f>
        <v>72234</v>
      </c>
      <c r="L54" s="25">
        <f>IF(D54 = 0,0,ROUND(K54/D54*100,2))</f>
        <v>9.26</v>
      </c>
    </row>
    <row r="55" spans="1:12" s="2" customFormat="1" ht="9.6" customHeight="1" x14ac:dyDescent="0.15">
      <c r="A55" s="7"/>
      <c r="B55" s="58"/>
      <c r="C55" s="60"/>
      <c r="D55" s="23"/>
      <c r="E55" s="26"/>
      <c r="F55" s="65"/>
      <c r="G55" s="14"/>
      <c r="H55" s="10">
        <v>46675</v>
      </c>
      <c r="I55" s="53"/>
      <c r="J55" s="26"/>
      <c r="K55" s="23"/>
      <c r="L55" s="26"/>
    </row>
    <row r="56" spans="1:12" s="2" customFormat="1" ht="9.6" customHeight="1" x14ac:dyDescent="0.15">
      <c r="A56" s="7"/>
      <c r="B56" s="61"/>
      <c r="C56" s="63"/>
      <c r="D56" s="24"/>
      <c r="E56" s="27"/>
      <c r="F56" s="66"/>
      <c r="G56" s="15"/>
      <c r="H56" s="11"/>
      <c r="I56" s="54"/>
      <c r="J56" s="27"/>
      <c r="K56" s="24"/>
      <c r="L56" s="27"/>
    </row>
    <row r="57" spans="1:12" s="2" customFormat="1" ht="9.6" customHeight="1" x14ac:dyDescent="0.15">
      <c r="A57" s="7"/>
      <c r="B57" s="55" t="s">
        <v>22</v>
      </c>
      <c r="C57" s="57"/>
      <c r="D57" s="22">
        <v>0</v>
      </c>
      <c r="E57" s="25">
        <f t="shared" ref="E57" si="32">IF($D$81=0,0,ROUND(D57/$D$81*100,2))</f>
        <v>0</v>
      </c>
      <c r="F57" s="37">
        <v>18300</v>
      </c>
      <c r="G57" s="13"/>
      <c r="H57" s="9"/>
      <c r="I57" s="52">
        <f>F57+H58</f>
        <v>18300</v>
      </c>
      <c r="J57" s="25">
        <f t="shared" ref="J57" si="33">IF($I$81=0,0,ROUND(I57/$I$81*100,2))</f>
        <v>0.01</v>
      </c>
      <c r="K57" s="22">
        <f>I57-D57</f>
        <v>18300</v>
      </c>
      <c r="L57" s="25" t="s">
        <v>41</v>
      </c>
    </row>
    <row r="58" spans="1:12" s="2" customFormat="1" ht="9.6" customHeight="1" x14ac:dyDescent="0.15">
      <c r="A58" s="7"/>
      <c r="B58" s="58"/>
      <c r="C58" s="60"/>
      <c r="D58" s="23"/>
      <c r="E58" s="26"/>
      <c r="F58" s="38"/>
      <c r="G58" s="14"/>
      <c r="H58" s="10"/>
      <c r="I58" s="53"/>
      <c r="J58" s="26"/>
      <c r="K58" s="23"/>
      <c r="L58" s="26"/>
    </row>
    <row r="59" spans="1:12" s="2" customFormat="1" ht="9.6" customHeight="1" x14ac:dyDescent="0.15">
      <c r="A59" s="7"/>
      <c r="B59" s="61"/>
      <c r="C59" s="63"/>
      <c r="D59" s="24"/>
      <c r="E59" s="27"/>
      <c r="F59" s="38"/>
      <c r="G59" s="14"/>
      <c r="H59" s="11"/>
      <c r="I59" s="54"/>
      <c r="J59" s="27"/>
      <c r="K59" s="24"/>
      <c r="L59" s="27"/>
    </row>
    <row r="60" spans="1:12" s="2" customFormat="1" ht="9.6" customHeight="1" x14ac:dyDescent="0.15">
      <c r="A60" s="55" t="s">
        <v>23</v>
      </c>
      <c r="B60" s="56"/>
      <c r="C60" s="57"/>
      <c r="D60" s="22">
        <v>2064382</v>
      </c>
      <c r="E60" s="25">
        <f t="shared" ref="E60" si="34">IF($D$81=0,0,ROUND(D60/$D$81*100,2))</f>
        <v>0.79</v>
      </c>
      <c r="F60" s="37">
        <v>668435</v>
      </c>
      <c r="G60" s="13"/>
      <c r="H60" s="9"/>
      <c r="I60" s="52">
        <f>F60+H61</f>
        <v>668435</v>
      </c>
      <c r="J60" s="25">
        <f t="shared" ref="J60" si="35">IF($I$81=0,0,ROUND(I60/$I$81*100,2))</f>
        <v>0.27</v>
      </c>
      <c r="K60" s="22">
        <f>I60-D60</f>
        <v>-1395947</v>
      </c>
      <c r="L60" s="25">
        <f>IF(D60 = 0,0,ROUND(K60/D60*100,2))</f>
        <v>-67.62</v>
      </c>
    </row>
    <row r="61" spans="1:12" s="2" customFormat="1" ht="9.6" customHeight="1" x14ac:dyDescent="0.15">
      <c r="A61" s="58"/>
      <c r="B61" s="59"/>
      <c r="C61" s="60"/>
      <c r="D61" s="23"/>
      <c r="E61" s="26"/>
      <c r="F61" s="38"/>
      <c r="G61" s="14"/>
      <c r="H61" s="10"/>
      <c r="I61" s="53"/>
      <c r="J61" s="26"/>
      <c r="K61" s="23"/>
      <c r="L61" s="26"/>
    </row>
    <row r="62" spans="1:12" s="2" customFormat="1" ht="9.6" customHeight="1" x14ac:dyDescent="0.15">
      <c r="A62" s="61"/>
      <c r="B62" s="62"/>
      <c r="C62" s="63"/>
      <c r="D62" s="24"/>
      <c r="E62" s="27"/>
      <c r="F62" s="39"/>
      <c r="G62" s="15"/>
      <c r="H62" s="11"/>
      <c r="I62" s="54"/>
      <c r="J62" s="27"/>
      <c r="K62" s="24"/>
      <c r="L62" s="27"/>
    </row>
    <row r="63" spans="1:12" s="2" customFormat="1" ht="9.6" customHeight="1" x14ac:dyDescent="0.15">
      <c r="A63" s="55" t="s">
        <v>24</v>
      </c>
      <c r="B63" s="56"/>
      <c r="C63" s="57"/>
      <c r="D63" s="22">
        <v>16344900</v>
      </c>
      <c r="E63" s="25">
        <f t="shared" ref="E63" si="36">IF($D$81=0,0,ROUND(D63/$D$81*100,2))</f>
        <v>6.23</v>
      </c>
      <c r="F63" s="37">
        <v>16857200</v>
      </c>
      <c r="G63" s="13"/>
      <c r="H63" s="9"/>
      <c r="I63" s="52">
        <f t="shared" ref="I63" si="37">F63+H64</f>
        <v>16857200</v>
      </c>
      <c r="J63" s="25">
        <f t="shared" ref="J63" si="38">IF($I$81=0,0,ROUND(I63/$I$81*100,2))</f>
        <v>6.84</v>
      </c>
      <c r="K63" s="22">
        <f>I63-D63</f>
        <v>512300</v>
      </c>
      <c r="L63" s="25">
        <f>IF(D63 = 0,0,ROUND(K63/D63*100,2))</f>
        <v>3.13</v>
      </c>
    </row>
    <row r="64" spans="1:12" s="2" customFormat="1" ht="9.6" customHeight="1" x14ac:dyDescent="0.15">
      <c r="A64" s="58"/>
      <c r="B64" s="59"/>
      <c r="C64" s="60"/>
      <c r="D64" s="23"/>
      <c r="E64" s="26"/>
      <c r="F64" s="38"/>
      <c r="G64" s="14"/>
      <c r="H64" s="10"/>
      <c r="I64" s="53"/>
      <c r="J64" s="26"/>
      <c r="K64" s="23"/>
      <c r="L64" s="26"/>
    </row>
    <row r="65" spans="1:12" s="2" customFormat="1" ht="9.6" customHeight="1" x14ac:dyDescent="0.15">
      <c r="A65" s="61"/>
      <c r="B65" s="62"/>
      <c r="C65" s="63"/>
      <c r="D65" s="24"/>
      <c r="E65" s="27"/>
      <c r="F65" s="39"/>
      <c r="G65" s="15"/>
      <c r="H65" s="11"/>
      <c r="I65" s="54"/>
      <c r="J65" s="27"/>
      <c r="K65" s="24"/>
      <c r="L65" s="27"/>
    </row>
    <row r="66" spans="1:12" s="2" customFormat="1" ht="9.6" customHeight="1" x14ac:dyDescent="0.15">
      <c r="A66" s="55" t="s">
        <v>25</v>
      </c>
      <c r="B66" s="56"/>
      <c r="C66" s="57"/>
      <c r="D66" s="22">
        <v>2372384</v>
      </c>
      <c r="E66" s="25">
        <f t="shared" ref="E66" si="39">IF($D$81=0,0,ROUND(D66/$D$81*100,2))</f>
        <v>0.9</v>
      </c>
      <c r="F66" s="37">
        <v>73870</v>
      </c>
      <c r="G66" s="13"/>
      <c r="H66" s="9"/>
      <c r="I66" s="52">
        <f>F66+H67</f>
        <v>4746212</v>
      </c>
      <c r="J66" s="25">
        <f t="shared" ref="J66" si="40">IF($I$81=0,0,ROUND(I66/$I$81*100,2))</f>
        <v>1.93</v>
      </c>
      <c r="K66" s="22">
        <f>I66-D66</f>
        <v>2373828</v>
      </c>
      <c r="L66" s="25">
        <f>IF(D66 = 0,0,ROUND(K66/D66*100,2))</f>
        <v>100.06</v>
      </c>
    </row>
    <row r="67" spans="1:12" s="2" customFormat="1" ht="9.6" customHeight="1" x14ac:dyDescent="0.15">
      <c r="A67" s="58"/>
      <c r="B67" s="59"/>
      <c r="C67" s="60"/>
      <c r="D67" s="23"/>
      <c r="E67" s="26"/>
      <c r="F67" s="38"/>
      <c r="G67" s="14"/>
      <c r="H67" s="10">
        <v>4672342</v>
      </c>
      <c r="I67" s="53"/>
      <c r="J67" s="26"/>
      <c r="K67" s="23"/>
      <c r="L67" s="26"/>
    </row>
    <row r="68" spans="1:12" s="2" customFormat="1" ht="9.6" customHeight="1" x14ac:dyDescent="0.15">
      <c r="A68" s="61"/>
      <c r="B68" s="62"/>
      <c r="C68" s="63"/>
      <c r="D68" s="24"/>
      <c r="E68" s="27"/>
      <c r="F68" s="38"/>
      <c r="G68" s="14"/>
      <c r="H68" s="11"/>
      <c r="I68" s="54"/>
      <c r="J68" s="27"/>
      <c r="K68" s="24"/>
      <c r="L68" s="27"/>
    </row>
    <row r="69" spans="1:12" s="2" customFormat="1" ht="9.6" customHeight="1" x14ac:dyDescent="0.15">
      <c r="A69" s="55" t="s">
        <v>26</v>
      </c>
      <c r="B69" s="56"/>
      <c r="C69" s="57"/>
      <c r="D69" s="22">
        <v>2629719</v>
      </c>
      <c r="E69" s="25">
        <f t="shared" ref="E69" si="41">IF($D$81=0,0,ROUND(D69/$D$81*100,2))</f>
        <v>1</v>
      </c>
      <c r="F69" s="37">
        <v>2411320</v>
      </c>
      <c r="G69" s="13"/>
      <c r="H69" s="9"/>
      <c r="I69" s="52">
        <f>F69+H70</f>
        <v>2411320</v>
      </c>
      <c r="J69" s="25">
        <f t="shared" ref="J69" si="42">IF($I$81=0,0,ROUND(I69/$I$81*100,2))</f>
        <v>0.98</v>
      </c>
      <c r="K69" s="22">
        <f>I69-D69</f>
        <v>-218399</v>
      </c>
      <c r="L69" s="25">
        <f>IF(D69 = 0,0,ROUND(K69/D69*100,2))</f>
        <v>-8.31</v>
      </c>
    </row>
    <row r="70" spans="1:12" s="2" customFormat="1" ht="9.6" customHeight="1" x14ac:dyDescent="0.15">
      <c r="A70" s="58"/>
      <c r="B70" s="59"/>
      <c r="C70" s="60"/>
      <c r="D70" s="23"/>
      <c r="E70" s="26"/>
      <c r="F70" s="38"/>
      <c r="G70" s="14"/>
      <c r="H70" s="10"/>
      <c r="I70" s="53"/>
      <c r="J70" s="26"/>
      <c r="K70" s="23"/>
      <c r="L70" s="26"/>
    </row>
    <row r="71" spans="1:12" s="2" customFormat="1" ht="9.6" customHeight="1" x14ac:dyDescent="0.15">
      <c r="A71" s="61"/>
      <c r="B71" s="62"/>
      <c r="C71" s="63"/>
      <c r="D71" s="24"/>
      <c r="E71" s="27"/>
      <c r="F71" s="39"/>
      <c r="G71" s="15"/>
      <c r="H71" s="11"/>
      <c r="I71" s="54"/>
      <c r="J71" s="27"/>
      <c r="K71" s="24"/>
      <c r="L71" s="27"/>
    </row>
    <row r="72" spans="1:12" s="2" customFormat="1" ht="9.6" customHeight="1" x14ac:dyDescent="0.15">
      <c r="A72" s="55" t="s">
        <v>27</v>
      </c>
      <c r="B72" s="56"/>
      <c r="C72" s="57"/>
      <c r="D72" s="22">
        <v>5122320</v>
      </c>
      <c r="E72" s="25">
        <f t="shared" ref="E72" si="43">IF($D$81=0,0,ROUND(D72/$D$81*100,2))</f>
        <v>1.95</v>
      </c>
      <c r="F72" s="37">
        <v>4521610</v>
      </c>
      <c r="G72" s="13"/>
      <c r="H72" s="9"/>
      <c r="I72" s="52">
        <f>F72+H73</f>
        <v>4521610</v>
      </c>
      <c r="J72" s="25">
        <f t="shared" ref="J72" si="44">IF($I$81=0,0,ROUND(I72/$I$81*100,2))</f>
        <v>1.83</v>
      </c>
      <c r="K72" s="22">
        <f>I72-D72</f>
        <v>-600710</v>
      </c>
      <c r="L72" s="25">
        <f>IF(D72 = 0,0,ROUND(K72/D72*100,2))</f>
        <v>-11.73</v>
      </c>
    </row>
    <row r="73" spans="1:12" s="2" customFormat="1" ht="9.6" customHeight="1" x14ac:dyDescent="0.15">
      <c r="A73" s="58"/>
      <c r="B73" s="59"/>
      <c r="C73" s="60"/>
      <c r="D73" s="23"/>
      <c r="E73" s="26"/>
      <c r="F73" s="38"/>
      <c r="G73" s="14"/>
      <c r="H73" s="10"/>
      <c r="I73" s="53"/>
      <c r="J73" s="26"/>
      <c r="K73" s="23"/>
      <c r="L73" s="26"/>
    </row>
    <row r="74" spans="1:12" s="2" customFormat="1" ht="9.6" customHeight="1" x14ac:dyDescent="0.15">
      <c r="A74" s="61"/>
      <c r="B74" s="62"/>
      <c r="C74" s="63"/>
      <c r="D74" s="24"/>
      <c r="E74" s="27"/>
      <c r="F74" s="39"/>
      <c r="G74" s="15"/>
      <c r="H74" s="11"/>
      <c r="I74" s="54"/>
      <c r="J74" s="27"/>
      <c r="K74" s="24"/>
      <c r="L74" s="27"/>
    </row>
    <row r="75" spans="1:12" s="2" customFormat="1" ht="9.6" customHeight="1" x14ac:dyDescent="0.15">
      <c r="A75" s="55" t="s">
        <v>28</v>
      </c>
      <c r="B75" s="56"/>
      <c r="C75" s="57"/>
      <c r="D75" s="22">
        <v>16079341</v>
      </c>
      <c r="E75" s="25">
        <f t="shared" ref="E75" si="45">IF($D$81=0,0,ROUND(D75/$D$81*100,2))</f>
        <v>6.13</v>
      </c>
      <c r="F75" s="37">
        <v>16123140</v>
      </c>
      <c r="G75" s="13"/>
      <c r="H75" s="9"/>
      <c r="I75" s="52">
        <f>F75+H76</f>
        <v>16240591</v>
      </c>
      <c r="J75" s="25">
        <f t="shared" ref="J75" si="46">IF($I$81=0,0,ROUND(I75/$I$81*100,2))</f>
        <v>6.59</v>
      </c>
      <c r="K75" s="22">
        <f>I75-D75</f>
        <v>161250</v>
      </c>
      <c r="L75" s="25">
        <f>IF(D75 = 0,0,ROUND(K75/D75*100,2))</f>
        <v>1</v>
      </c>
    </row>
    <row r="76" spans="1:12" s="2" customFormat="1" ht="9.6" customHeight="1" x14ac:dyDescent="0.15">
      <c r="A76" s="58"/>
      <c r="B76" s="59"/>
      <c r="C76" s="60"/>
      <c r="D76" s="23"/>
      <c r="E76" s="26"/>
      <c r="F76" s="38"/>
      <c r="G76" s="14"/>
      <c r="H76" s="10">
        <v>117451</v>
      </c>
      <c r="I76" s="53"/>
      <c r="J76" s="26"/>
      <c r="K76" s="23"/>
      <c r="L76" s="26"/>
    </row>
    <row r="77" spans="1:12" s="2" customFormat="1" ht="9.6" customHeight="1" x14ac:dyDescent="0.15">
      <c r="A77" s="61"/>
      <c r="B77" s="62"/>
      <c r="C77" s="63"/>
      <c r="D77" s="24"/>
      <c r="E77" s="27"/>
      <c r="F77" s="39"/>
      <c r="G77" s="15"/>
      <c r="H77" s="11"/>
      <c r="I77" s="54"/>
      <c r="J77" s="27"/>
      <c r="K77" s="24"/>
      <c r="L77" s="27"/>
    </row>
    <row r="78" spans="1:12" s="2" customFormat="1" ht="9.6" customHeight="1" x14ac:dyDescent="0.15">
      <c r="A78" s="43" t="s">
        <v>29</v>
      </c>
      <c r="B78" s="44"/>
      <c r="C78" s="45"/>
      <c r="D78" s="22">
        <v>100000</v>
      </c>
      <c r="E78" s="25">
        <f t="shared" ref="E78" si="47">IF($D$81=0,0,ROUND(D78/$D$81*100,2))</f>
        <v>0.04</v>
      </c>
      <c r="F78" s="37">
        <v>100000</v>
      </c>
      <c r="G78" s="13"/>
      <c r="H78" s="9"/>
      <c r="I78" s="52">
        <f>F78+H79</f>
        <v>100000</v>
      </c>
      <c r="J78" s="25">
        <f t="shared" ref="J78" si="48">IF($I$81=0,0,ROUND(I78/$I$81*100,2))</f>
        <v>0.04</v>
      </c>
      <c r="K78" s="22">
        <f>I78-D78</f>
        <v>0</v>
      </c>
      <c r="L78" s="25">
        <f>IF(D78 = 0,0,ROUND(K78/D78*100,2))</f>
        <v>0</v>
      </c>
    </row>
    <row r="79" spans="1:12" s="2" customFormat="1" ht="9.6" customHeight="1" x14ac:dyDescent="0.15">
      <c r="A79" s="46"/>
      <c r="B79" s="47"/>
      <c r="C79" s="48"/>
      <c r="D79" s="23"/>
      <c r="E79" s="26"/>
      <c r="F79" s="38"/>
      <c r="G79" s="14"/>
      <c r="H79" s="10"/>
      <c r="I79" s="53"/>
      <c r="J79" s="26"/>
      <c r="K79" s="23"/>
      <c r="L79" s="26"/>
    </row>
    <row r="80" spans="1:12" s="2" customFormat="1" ht="9.6" customHeight="1" x14ac:dyDescent="0.15">
      <c r="A80" s="49"/>
      <c r="B80" s="50"/>
      <c r="C80" s="51"/>
      <c r="D80" s="24"/>
      <c r="E80" s="27"/>
      <c r="F80" s="39"/>
      <c r="G80" s="15"/>
      <c r="H80" s="11"/>
      <c r="I80" s="54"/>
      <c r="J80" s="27"/>
      <c r="K80" s="24"/>
      <c r="L80" s="27"/>
    </row>
    <row r="81" spans="1:12" s="2" customFormat="1" ht="9.6" customHeight="1" x14ac:dyDescent="0.15">
      <c r="A81" s="28" t="s">
        <v>30</v>
      </c>
      <c r="B81" s="29"/>
      <c r="C81" s="30"/>
      <c r="D81" s="22">
        <f>SUM(D60:D80,D36,D24,D15:D23,D6)</f>
        <v>262321979</v>
      </c>
      <c r="E81" s="25">
        <f t="shared" ref="E81" si="49">IF($D$81=0,0,ROUND(D81/$D$81*100,2))</f>
        <v>100</v>
      </c>
      <c r="F81" s="37">
        <f>SUM(F60:F80,F36,F24,F15:F23,F6)</f>
        <v>239154792</v>
      </c>
      <c r="G81" s="13"/>
      <c r="H81" s="9"/>
      <c r="I81" s="40">
        <f>SUM(F81,H82)</f>
        <v>246532494</v>
      </c>
      <c r="J81" s="25">
        <f t="shared" ref="J81" si="50">IF($I$81=0,0,ROUND(I81/$I$81*100,2))</f>
        <v>100</v>
      </c>
      <c r="K81" s="22">
        <f>I81-D81</f>
        <v>-15789485</v>
      </c>
      <c r="L81" s="25">
        <f>IF(D81 = 0,0,ROUND(K81/D81*100,2))</f>
        <v>-6.02</v>
      </c>
    </row>
    <row r="82" spans="1:12" s="2" customFormat="1" ht="9.6" customHeight="1" x14ac:dyDescent="0.15">
      <c r="A82" s="31"/>
      <c r="B82" s="32"/>
      <c r="C82" s="33"/>
      <c r="D82" s="23"/>
      <c r="E82" s="26"/>
      <c r="F82" s="38"/>
      <c r="G82" s="14"/>
      <c r="H82" s="10">
        <f>SUM(H7,H16,H22,H25,H37,H61,H67,H76)</f>
        <v>7377702</v>
      </c>
      <c r="I82" s="41"/>
      <c r="J82" s="26"/>
      <c r="K82" s="23"/>
      <c r="L82" s="26"/>
    </row>
    <row r="83" spans="1:12" s="2" customFormat="1" ht="9.6" customHeight="1" thickBot="1" x14ac:dyDescent="0.2">
      <c r="A83" s="34"/>
      <c r="B83" s="35"/>
      <c r="C83" s="36"/>
      <c r="D83" s="24"/>
      <c r="E83" s="27"/>
      <c r="F83" s="39"/>
      <c r="G83" s="16"/>
      <c r="H83" s="12"/>
      <c r="I83" s="42"/>
      <c r="J83" s="27"/>
      <c r="K83" s="24"/>
      <c r="L83" s="27"/>
    </row>
    <row r="84" spans="1:12" s="2" customFormat="1" ht="12" customHeight="1" x14ac:dyDescent="0.15">
      <c r="A84" s="1"/>
      <c r="B84" s="1" t="s">
        <v>35</v>
      </c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s="3" customFormat="1" ht="9.6" customHeight="1" x14ac:dyDescent="0.15"/>
  </sheetData>
  <mergeCells count="218">
    <mergeCell ref="A1:L1"/>
    <mergeCell ref="K2:L2"/>
    <mergeCell ref="A3:C5"/>
    <mergeCell ref="D3:E3"/>
    <mergeCell ref="F3:J3"/>
    <mergeCell ref="K3:L3"/>
    <mergeCell ref="F4:F5"/>
    <mergeCell ref="G4:H5"/>
    <mergeCell ref="I4:I5"/>
    <mergeCell ref="K4:K5"/>
    <mergeCell ref="K6:K8"/>
    <mergeCell ref="L6:L8"/>
    <mergeCell ref="B9:C11"/>
    <mergeCell ref="D9:D11"/>
    <mergeCell ref="E9:E11"/>
    <mergeCell ref="F9:F11"/>
    <mergeCell ref="I9:I11"/>
    <mergeCell ref="J9:J11"/>
    <mergeCell ref="K9:K11"/>
    <mergeCell ref="L9:L11"/>
    <mergeCell ref="A6:C8"/>
    <mergeCell ref="D6:D8"/>
    <mergeCell ref="E6:E8"/>
    <mergeCell ref="F6:F8"/>
    <mergeCell ref="I6:I8"/>
    <mergeCell ref="J6:J8"/>
    <mergeCell ref="K12:K14"/>
    <mergeCell ref="L12:L14"/>
    <mergeCell ref="A15:C17"/>
    <mergeCell ref="D15:D17"/>
    <mergeCell ref="E15:E17"/>
    <mergeCell ref="F15:F17"/>
    <mergeCell ref="I15:I17"/>
    <mergeCell ref="J15:J17"/>
    <mergeCell ref="K15:K17"/>
    <mergeCell ref="L15:L17"/>
    <mergeCell ref="B12:C14"/>
    <mergeCell ref="D12:D14"/>
    <mergeCell ref="E12:E14"/>
    <mergeCell ref="F12:F14"/>
    <mergeCell ref="I12:I14"/>
    <mergeCell ref="J12:J14"/>
    <mergeCell ref="K18:K20"/>
    <mergeCell ref="L18:L20"/>
    <mergeCell ref="A21:C23"/>
    <mergeCell ref="D21:D23"/>
    <mergeCell ref="E21:E23"/>
    <mergeCell ref="F21:F23"/>
    <mergeCell ref="I21:I23"/>
    <mergeCell ref="J21:J23"/>
    <mergeCell ref="K21:K23"/>
    <mergeCell ref="L21:L23"/>
    <mergeCell ref="A18:C20"/>
    <mergeCell ref="D18:D20"/>
    <mergeCell ref="E18:E20"/>
    <mergeCell ref="F18:F20"/>
    <mergeCell ref="I18:I20"/>
    <mergeCell ref="J18:J20"/>
    <mergeCell ref="K24:K26"/>
    <mergeCell ref="L24:L26"/>
    <mergeCell ref="B27:C29"/>
    <mergeCell ref="D27:D29"/>
    <mergeCell ref="E27:E29"/>
    <mergeCell ref="F27:F29"/>
    <mergeCell ref="I27:I29"/>
    <mergeCell ref="J27:J29"/>
    <mergeCell ref="K27:K29"/>
    <mergeCell ref="L27:L29"/>
    <mergeCell ref="A24:C26"/>
    <mergeCell ref="D24:D26"/>
    <mergeCell ref="E24:E26"/>
    <mergeCell ref="F24:F26"/>
    <mergeCell ref="I24:I26"/>
    <mergeCell ref="J24:J26"/>
    <mergeCell ref="K30:K32"/>
    <mergeCell ref="L30:L32"/>
    <mergeCell ref="B33:C35"/>
    <mergeCell ref="D33:D35"/>
    <mergeCell ref="E33:E35"/>
    <mergeCell ref="F33:F35"/>
    <mergeCell ref="I33:I35"/>
    <mergeCell ref="J33:J35"/>
    <mergeCell ref="K33:K35"/>
    <mergeCell ref="L33:L35"/>
    <mergeCell ref="B30:C32"/>
    <mergeCell ref="D30:D32"/>
    <mergeCell ref="E30:E32"/>
    <mergeCell ref="F30:F32"/>
    <mergeCell ref="I30:I32"/>
    <mergeCell ref="J30:J32"/>
    <mergeCell ref="K36:K38"/>
    <mergeCell ref="L36:L38"/>
    <mergeCell ref="B39:C41"/>
    <mergeCell ref="D39:D41"/>
    <mergeCell ref="E39:E41"/>
    <mergeCell ref="F39:F41"/>
    <mergeCell ref="I39:I41"/>
    <mergeCell ref="J39:J41"/>
    <mergeCell ref="K39:K41"/>
    <mergeCell ref="L39:L41"/>
    <mergeCell ref="A36:C38"/>
    <mergeCell ref="D36:D38"/>
    <mergeCell ref="E36:E38"/>
    <mergeCell ref="F36:F38"/>
    <mergeCell ref="I36:I38"/>
    <mergeCell ref="J36:J38"/>
    <mergeCell ref="K42:K44"/>
    <mergeCell ref="L42:L44"/>
    <mergeCell ref="C45:C47"/>
    <mergeCell ref="D45:D47"/>
    <mergeCell ref="E45:E47"/>
    <mergeCell ref="F45:F47"/>
    <mergeCell ref="I45:I47"/>
    <mergeCell ref="J45:J47"/>
    <mergeCell ref="K45:K47"/>
    <mergeCell ref="L45:L47"/>
    <mergeCell ref="B42:C44"/>
    <mergeCell ref="D42:D44"/>
    <mergeCell ref="E42:E44"/>
    <mergeCell ref="F42:F44"/>
    <mergeCell ref="I42:I44"/>
    <mergeCell ref="J42:J44"/>
    <mergeCell ref="K48:K50"/>
    <mergeCell ref="L48:L50"/>
    <mergeCell ref="B51:C53"/>
    <mergeCell ref="D51:D53"/>
    <mergeCell ref="E51:E53"/>
    <mergeCell ref="F51:F53"/>
    <mergeCell ref="I51:I53"/>
    <mergeCell ref="J51:J53"/>
    <mergeCell ref="K51:K53"/>
    <mergeCell ref="L51:L53"/>
    <mergeCell ref="C48:C50"/>
    <mergeCell ref="D48:D50"/>
    <mergeCell ref="E48:E50"/>
    <mergeCell ref="F48:F50"/>
    <mergeCell ref="I48:I50"/>
    <mergeCell ref="J48:J50"/>
    <mergeCell ref="K54:K56"/>
    <mergeCell ref="L54:L56"/>
    <mergeCell ref="B57:C59"/>
    <mergeCell ref="D57:D59"/>
    <mergeCell ref="E57:E59"/>
    <mergeCell ref="F57:F59"/>
    <mergeCell ref="I57:I59"/>
    <mergeCell ref="J57:J59"/>
    <mergeCell ref="K57:K59"/>
    <mergeCell ref="L57:L59"/>
    <mergeCell ref="B54:C56"/>
    <mergeCell ref="D54:D56"/>
    <mergeCell ref="E54:E56"/>
    <mergeCell ref="F54:F56"/>
    <mergeCell ref="I54:I56"/>
    <mergeCell ref="J54:J56"/>
    <mergeCell ref="K60:K62"/>
    <mergeCell ref="L60:L62"/>
    <mergeCell ref="A63:C65"/>
    <mergeCell ref="D63:D65"/>
    <mergeCell ref="E63:E65"/>
    <mergeCell ref="F63:F65"/>
    <mergeCell ref="I63:I65"/>
    <mergeCell ref="J63:J65"/>
    <mergeCell ref="K63:K65"/>
    <mergeCell ref="L63:L65"/>
    <mergeCell ref="A60:C62"/>
    <mergeCell ref="D60:D62"/>
    <mergeCell ref="E60:E62"/>
    <mergeCell ref="F60:F62"/>
    <mergeCell ref="I60:I62"/>
    <mergeCell ref="J60:J62"/>
    <mergeCell ref="K66:K68"/>
    <mergeCell ref="L66:L68"/>
    <mergeCell ref="A69:C71"/>
    <mergeCell ref="D69:D71"/>
    <mergeCell ref="E69:E71"/>
    <mergeCell ref="F69:F71"/>
    <mergeCell ref="I69:I71"/>
    <mergeCell ref="J69:J71"/>
    <mergeCell ref="K69:K71"/>
    <mergeCell ref="L69:L71"/>
    <mergeCell ref="A66:C68"/>
    <mergeCell ref="D66:D68"/>
    <mergeCell ref="E66:E68"/>
    <mergeCell ref="F66:F68"/>
    <mergeCell ref="I66:I68"/>
    <mergeCell ref="J66:J68"/>
    <mergeCell ref="K72:K74"/>
    <mergeCell ref="L72:L74"/>
    <mergeCell ref="A75:C77"/>
    <mergeCell ref="D75:D77"/>
    <mergeCell ref="E75:E77"/>
    <mergeCell ref="F75:F77"/>
    <mergeCell ref="I75:I77"/>
    <mergeCell ref="J75:J77"/>
    <mergeCell ref="K75:K77"/>
    <mergeCell ref="L75:L77"/>
    <mergeCell ref="A72:C74"/>
    <mergeCell ref="D72:D74"/>
    <mergeCell ref="E72:E74"/>
    <mergeCell ref="F72:F74"/>
    <mergeCell ref="I72:I74"/>
    <mergeCell ref="J72:J74"/>
    <mergeCell ref="K78:K80"/>
    <mergeCell ref="L78:L80"/>
    <mergeCell ref="A81:C83"/>
    <mergeCell ref="D81:D83"/>
    <mergeCell ref="E81:E83"/>
    <mergeCell ref="F81:F83"/>
    <mergeCell ref="I81:I83"/>
    <mergeCell ref="J81:J83"/>
    <mergeCell ref="K81:K83"/>
    <mergeCell ref="L81:L83"/>
    <mergeCell ref="A78:C80"/>
    <mergeCell ref="D78:D80"/>
    <mergeCell ref="E78:E80"/>
    <mergeCell ref="F78:F80"/>
    <mergeCell ref="I78:I80"/>
    <mergeCell ref="J78:J80"/>
  </mergeCells>
  <phoneticPr fontId="1"/>
  <pageMargins left="0.78740157480314965" right="0.59055118110236227" top="0.59055118110236227" bottom="0.39370078740157483" header="0.39370078740157483" footer="0.19685039370078741"/>
  <pageSetup paperSize="9" scale="97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R3.3補</vt:lpstr>
      <vt:lpstr>R3.3補!Print_Area</vt:lpstr>
    </vt:vector>
  </TitlesOfParts>
  <Company>Matsuyama-city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</dc:creator>
  <cp:lastModifiedBy>nt025119</cp:lastModifiedBy>
  <cp:lastPrinted>2022-01-13T10:02:28Z</cp:lastPrinted>
  <dcterms:created xsi:type="dcterms:W3CDTF">2014-01-10T15:51:12Z</dcterms:created>
  <dcterms:modified xsi:type="dcterms:W3CDTF">2022-02-24T02:12:03Z</dcterms:modified>
</cp:coreProperties>
</file>