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0 決算統計\02公営企業会計\R5決算（R6実施）\12_250214〆【済】【菊】県→公営企業に係る経営比較分析表（令和５年度決算）\06_HP掲載用\"/>
    </mc:Choice>
  </mc:AlternateContent>
  <xr:revisionPtr revIDLastSave="0" documentId="13_ncr:1_{217C5A33-33C6-451E-9A01-88877D7227FC}" xr6:coauthVersionLast="47" xr6:coauthVersionMax="47" xr10:uidLastSave="{00000000-0000-0000-0000-000000000000}"/>
  <workbookProtection workbookAlgorithmName="SHA-512" workbookHashValue="CjRegX14itIZHyepi/fXx9PULXtKHGLNOZOtYOIr/hdpFQWjtpYfUMfxq/td7EEYLOd+f2FEODClN1xcZqyEhw==" workbookSaltValue="fgwSebM3V2rGmNrklH8H4A==" workbookSpinCount="100000" lockStructure="1"/>
  <bookViews>
    <workbookView xWindow="28680" yWindow="-30" windowWidth="19440" windowHeight="15600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LH31" i="4" s="1"/>
  <c r="DM7" i="5"/>
  <c r="KO31" i="4" s="1"/>
  <c r="DL7" i="5"/>
  <c r="DK7" i="5"/>
  <c r="DI7" i="5"/>
  <c r="DH7" i="5"/>
  <c r="DG7" i="5"/>
  <c r="DF7" i="5"/>
  <c r="DE7" i="5"/>
  <c r="KA78" i="4" s="1"/>
  <c r="DD7" i="5"/>
  <c r="MI77" i="4" s="1"/>
  <c r="DC7" i="5"/>
  <c r="DB7" i="5"/>
  <c r="DA7" i="5"/>
  <c r="CZ7" i="5"/>
  <c r="CN7" i="5"/>
  <c r="CM7" i="5"/>
  <c r="BZ7" i="5"/>
  <c r="BY7" i="5"/>
  <c r="LH53" i="4" s="1"/>
  <c r="BX7" i="5"/>
  <c r="BW7" i="5"/>
  <c r="BV7" i="5"/>
  <c r="BU7" i="5"/>
  <c r="BT7" i="5"/>
  <c r="BS7" i="5"/>
  <c r="BR7" i="5"/>
  <c r="JV52" i="4" s="1"/>
  <c r="BQ7" i="5"/>
  <c r="JC52" i="4" s="1"/>
  <c r="BO7" i="5"/>
  <c r="BN7" i="5"/>
  <c r="BM7" i="5"/>
  <c r="BL7" i="5"/>
  <c r="BK7" i="5"/>
  <c r="BJ7" i="5"/>
  <c r="BI7" i="5"/>
  <c r="GQ52" i="4" s="1"/>
  <c r="BH7" i="5"/>
  <c r="FX52" i="4" s="1"/>
  <c r="BG7" i="5"/>
  <c r="BF7" i="5"/>
  <c r="BD7" i="5"/>
  <c r="BC7" i="5"/>
  <c r="BB7" i="5"/>
  <c r="BA7" i="5"/>
  <c r="AZ7" i="5"/>
  <c r="U53" i="4" s="1"/>
  <c r="AY7" i="5"/>
  <c r="CS52" i="4" s="1"/>
  <c r="AX7" i="5"/>
  <c r="AW7" i="5"/>
  <c r="AV7" i="5"/>
  <c r="AU7" i="5"/>
  <c r="AS7" i="5"/>
  <c r="AR7" i="5"/>
  <c r="AQ7" i="5"/>
  <c r="FX32" i="4" s="1"/>
  <c r="AP7" i="5"/>
  <c r="FE32" i="4" s="1"/>
  <c r="AO7" i="5"/>
  <c r="AN7" i="5"/>
  <c r="AM7" i="5"/>
  <c r="AL7" i="5"/>
  <c r="AK7" i="5"/>
  <c r="AJ7" i="5"/>
  <c r="AH7" i="5"/>
  <c r="AG7" i="5"/>
  <c r="BZ32" i="4" s="1"/>
  <c r="AF7" i="5"/>
  <c r="AE7" i="5"/>
  <c r="AD7" i="5"/>
  <c r="AC7" i="5"/>
  <c r="AB7" i="5"/>
  <c r="AA7" i="5"/>
  <c r="Z7" i="5"/>
  <c r="AN31" i="4" s="1"/>
  <c r="Y7" i="5"/>
  <c r="U31" i="4" s="1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B8" i="4" s="1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F88" i="4"/>
  <c r="C88" i="4"/>
  <c r="B88" i="4"/>
  <c r="MI78" i="4"/>
  <c r="LT78" i="4"/>
  <c r="LE78" i="4"/>
  <c r="KP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MA52" i="4"/>
  <c r="LH52" i="4"/>
  <c r="KO52" i="4"/>
  <c r="HJ52" i="4"/>
  <c r="FE52" i="4"/>
  <c r="EL52" i="4"/>
  <c r="BZ52" i="4"/>
  <c r="BG52" i="4"/>
  <c r="AN52" i="4"/>
  <c r="U52" i="4"/>
  <c r="MA32" i="4"/>
  <c r="LH32" i="4"/>
  <c r="KO32" i="4"/>
  <c r="JV32" i="4"/>
  <c r="JC32" i="4"/>
  <c r="HJ32" i="4"/>
  <c r="GQ32" i="4"/>
  <c r="EL32" i="4"/>
  <c r="CS32" i="4"/>
  <c r="BG32" i="4"/>
  <c r="AN32" i="4"/>
  <c r="U32" i="4"/>
  <c r="MA31" i="4"/>
  <c r="JV31" i="4"/>
  <c r="JC31" i="4"/>
  <c r="HJ31" i="4"/>
  <c r="GQ31" i="4"/>
  <c r="FX31" i="4"/>
  <c r="FE31" i="4"/>
  <c r="EL31" i="4"/>
  <c r="CS31" i="4"/>
  <c r="BZ31" i="4"/>
  <c r="BG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6" i="4" l="1"/>
  <c r="MI76" i="4"/>
  <c r="HJ51" i="4"/>
  <c r="MA30" i="4"/>
  <c r="IT76" i="4"/>
  <c r="CS30" i="4"/>
  <c r="BZ76" i="4"/>
  <c r="MA51" i="4"/>
  <c r="CS51" i="4"/>
  <c r="HJ30" i="4"/>
  <c r="C11" i="5"/>
  <c r="D11" i="5"/>
  <c r="E11" i="5"/>
  <c r="B11" i="5"/>
  <c r="BK76" i="4" l="1"/>
  <c r="LH51" i="4"/>
  <c r="LT76" i="4"/>
  <c r="IE76" i="4"/>
  <c r="BZ51" i="4"/>
  <c r="GQ30" i="4"/>
  <c r="BZ30" i="4"/>
  <c r="GQ51" i="4"/>
  <c r="LH30" i="4"/>
  <c r="FX30" i="4"/>
  <c r="BG30" i="4"/>
  <c r="AV76" i="4"/>
  <c r="KO51" i="4"/>
  <c r="LE76" i="4"/>
  <c r="FX51" i="4"/>
  <c r="KO30" i="4"/>
  <c r="HP76" i="4"/>
  <c r="BG51" i="4"/>
  <c r="HA76" i="4"/>
  <c r="AN51" i="4"/>
  <c r="FE30" i="4"/>
  <c r="AN30" i="4"/>
  <c r="AG76" i="4"/>
  <c r="JV51" i="4"/>
  <c r="KP76" i="4"/>
  <c r="FE51" i="4"/>
  <c r="JV30" i="4"/>
  <c r="JC51" i="4"/>
  <c r="KA76" i="4"/>
  <c r="EL51" i="4"/>
  <c r="JC30" i="4"/>
  <c r="GL76" i="4"/>
  <c r="U51" i="4"/>
  <c r="U30" i="4"/>
  <c r="R76" i="4"/>
  <c r="EL30" i="4"/>
</calcChain>
</file>

<file path=xl/sharedStrings.xml><?xml version="1.0" encoding="utf-8"?>
<sst xmlns="http://schemas.openxmlformats.org/spreadsheetml/2006/main" count="278" uniqueCount="134">
  <si>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</si>
  <si>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</si>
  <si>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</si>
  <si>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</si>
  <si>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</si>
  <si>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</si>
  <si>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</si>
  <si>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</si>
  <si>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</si>
  <si>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</si>
  <si>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</si>
  <si>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</si>
  <si>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</si>
  <si>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</si>
  <si>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</si>
  <si>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</si>
  <si>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</si>
  <si>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</si>
  <si>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</si>
  <si>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</si>
  <si>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</si>
  <si>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</si>
  <si>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</si>
  <si>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</si>
  <si>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</si>
  <si>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</si>
  <si>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</si>
  <si>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</si>
  <si>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</si>
  <si>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</si>
  <si>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</si>
  <si>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</si>
  <si>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</si>
  <si>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</si>
  <si>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</si>
  <si>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</si>
  <si>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</si>
  <si>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</si>
  <si>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</si>
  <si>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</si>
  <si>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</si>
  <si>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</si>
  <si>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</si>
  <si>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</si>
  <si>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</si>
  <si>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</si>
  <si>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</si>
  <si>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</si>
  <si>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</si>
  <si>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</si>
  <si>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</si>
  <si>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</si>
  <si>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</si>
  <si>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</si>
  <si>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</si>
  <si>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</si>
  <si>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</si>
  <si>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</si>
  <si>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</si>
  <si>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</si>
  <si>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</si>
  <si>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</si>
  <si>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</si>
  <si>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</si>
  <si>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</si>
  <si>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</si>
  <si>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</si>
  <si>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</si>
  <si>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</si>
  <si>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</si>
  <si>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</si>
  <si>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</si>
  <si>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</si>
  <si>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</si>
  <si>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</si>
  <si>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</si>
  <si>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</si>
  <si>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</si>
  <si>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</si>
  <si>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</si>
  <si>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</si>
  <si>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</si>
  <si>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</si>
  <si>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</si>
  <si>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</si>
  <si>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</si>
  <si>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</si>
  <si>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</si>
  <si>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</si>
  <si>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</si>
  <si>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</si>
  <si>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</si>
  <si>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</si>
  <si>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</si>
  <si>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</si>
  <si>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</si>
  <si>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</si>
  <si>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</si>
  <si>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</si>
  <si>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</si>
  <si>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</si>
  <si>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</si>
  <si>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</si>
  <si>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</si>
  <si>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</si>
  <si>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当該値(N-2)</t>
    <phoneticPr fontId="5"/>
  </si>
  <si>
    <t>当該値(N-4)</t>
    <phoneticPr fontId="5"/>
  </si>
  <si>
    <t>当該値(N-3)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</si>
  <si>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</si>
  <si>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</si>
  <si>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</si>
  <si>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</si>
  <si>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</si>
  <si>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愛媛県　松山市</t>
  </si>
  <si>
    <t>上野町駐車場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</si>
  <si>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</si>
  <si>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</si>
  <si>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</si>
  <si>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</si>
  <si>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</si>
  <si>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</si>
  <si>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</si>
  <si>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</si>
  <si>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</si>
  <si>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</si>
  <si>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</si>
  <si>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</si>
  <si>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</si>
  <si>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</si>
  <si>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</si>
  <si>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他会計からの繰入は必要ない状況であり、収支も安定している。今後も適切に維持管理をしていく必要がある。</t>
    <rPh sb="1" eb="4">
      <t>タカイケイ</t>
    </rPh>
    <rPh sb="7" eb="9">
      <t>クリイレ</t>
    </rPh>
    <rPh sb="10" eb="12">
      <t>ヒツヨウ</t>
    </rPh>
    <rPh sb="14" eb="16">
      <t>ジョウキョウ</t>
    </rPh>
    <rPh sb="20" eb="22">
      <t>シュウシ</t>
    </rPh>
    <rPh sb="23" eb="25">
      <t>アンテイ</t>
    </rPh>
    <rPh sb="30" eb="32">
      <t>コンゴ</t>
    </rPh>
    <rPh sb="33" eb="35">
      <t>テキセツ</t>
    </rPh>
    <rPh sb="36" eb="40">
      <t>イジカンリ</t>
    </rPh>
    <rPh sb="45" eb="47">
      <t>ヒツヨウ</t>
    </rPh>
    <phoneticPr fontId="5"/>
  </si>
  <si>
    <t>　指定管理者と協力しながら、継続的な利用者の確保及び維持管理に努めていく必要がある。</t>
    <rPh sb="1" eb="6">
      <t>シテイカンリシャ</t>
    </rPh>
    <rPh sb="7" eb="9">
      <t>キョウリョク</t>
    </rPh>
    <rPh sb="14" eb="16">
      <t>ケイゾク</t>
    </rPh>
    <rPh sb="16" eb="17">
      <t>テキ</t>
    </rPh>
    <rPh sb="18" eb="21">
      <t>リヨウシャ</t>
    </rPh>
    <rPh sb="22" eb="25">
      <t>カクホオヨ</t>
    </rPh>
    <rPh sb="26" eb="30">
      <t>イジカンリ</t>
    </rPh>
    <rPh sb="31" eb="32">
      <t>ツト</t>
    </rPh>
    <rPh sb="36" eb="38">
      <t>ヒツヨウ</t>
    </rPh>
    <phoneticPr fontId="5"/>
  </si>
  <si>
    <t>　当駐車場は、主に近隣住民が利用しており、平成27年度から利用料金制を導入し、安定した運営が行われている。
　今後も、指定管理者と協力し、収益確保を継続するための検討をしていく。</t>
    <rPh sb="1" eb="5">
      <t>トウチュウシャジョウ</t>
    </rPh>
    <rPh sb="7" eb="8">
      <t>オモ</t>
    </rPh>
    <rPh sb="9" eb="13">
      <t>キンリンジュウミン</t>
    </rPh>
    <rPh sb="14" eb="16">
      <t>リヨウ</t>
    </rPh>
    <rPh sb="21" eb="23">
      <t>ヘイセイ</t>
    </rPh>
    <rPh sb="25" eb="27">
      <t>ネンド</t>
    </rPh>
    <rPh sb="29" eb="34">
      <t>リヨウリョウキンセイ</t>
    </rPh>
    <rPh sb="35" eb="37">
      <t>ドウニュウ</t>
    </rPh>
    <rPh sb="39" eb="41">
      <t>アンテイ</t>
    </rPh>
    <rPh sb="43" eb="45">
      <t>ウンエイ</t>
    </rPh>
    <rPh sb="46" eb="47">
      <t>オコナ</t>
    </rPh>
    <rPh sb="55" eb="57">
      <t>コンゴ</t>
    </rPh>
    <rPh sb="59" eb="64">
      <t>シテイカンリシャ</t>
    </rPh>
    <rPh sb="65" eb="67">
      <t>キョウリョク</t>
    </rPh>
    <rPh sb="69" eb="73">
      <t>シュウエキカクホ</t>
    </rPh>
    <rPh sb="74" eb="76">
      <t>ケイゾク</t>
    </rPh>
    <rPh sb="81" eb="83">
      <t>ケントウ</t>
    </rPh>
    <phoneticPr fontId="5"/>
  </si>
  <si>
    <t>　当駐車場は定期利用のみの駐車場であり、稼働率は算定していない。
　今後も指定管理者と協力しながら、継続的な利用者の確保に努めていく必要がある。</t>
    <rPh sb="1" eb="5">
      <t>トウチュウシャジョウ</t>
    </rPh>
    <rPh sb="6" eb="10">
      <t>テイキリヨウ</t>
    </rPh>
    <rPh sb="13" eb="16">
      <t>チュウシャジョウ</t>
    </rPh>
    <rPh sb="20" eb="23">
      <t>カドウリツ</t>
    </rPh>
    <rPh sb="24" eb="26">
      <t>サンテイ</t>
    </rPh>
    <rPh sb="34" eb="36">
      <t>コンゴ</t>
    </rPh>
    <rPh sb="37" eb="42">
      <t>シテイカンリシャ</t>
    </rPh>
    <rPh sb="43" eb="45">
      <t>キョウリョク</t>
    </rPh>
    <rPh sb="50" eb="53">
      <t>ケイゾクテキ</t>
    </rPh>
    <rPh sb="54" eb="57">
      <t>リヨウシャ</t>
    </rPh>
    <rPh sb="58" eb="60">
      <t>カクホ</t>
    </rPh>
    <rPh sb="61" eb="62">
      <t>ツト</t>
    </rPh>
    <rPh sb="66" eb="68">
      <t>ヒツヨウ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</si>
</sst>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190.1</c:v>
                </c:pt>
                <c:pt idx="1">
                  <c:v>169.5</c:v>
                </c:pt>
                <c:pt idx="2">
                  <c:v>173.9</c:v>
                </c:pt>
                <c:pt idx="3">
                  <c:v>182</c:v>
                </c:pt>
                <c:pt idx="4">
                  <c:v>187.2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74-462C-A9A3-29A5E13AD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1736.5</c:v>
                </c:pt>
                <c:pt idx="1">
                  <c:v>3200.8</c:v>
                </c:pt>
                <c:pt idx="2">
                  <c:v>274.39999999999998</c:v>
                </c:pt>
                <c:pt idx="3">
                  <c:v>972.8</c:v>
                </c:pt>
                <c:pt idx="4">
                  <c:v>2703.2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74-462C-A9A3-29A5E13AD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45-47F2-A367-A0C2C418C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51.5</c:v>
                </c:pt>
                <c:pt idx="1">
                  <c:v>764.6</c:v>
                </c:pt>
                <c:pt idx="2">
                  <c:v>72.599999999999994</c:v>
                </c:pt>
                <c:pt idx="3">
                  <c:v>50.4</c:v>
                </c:pt>
                <c:pt idx="4">
                  <c:v>32.799999999999997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45-47F2-A367-A0C2C418C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EBF5-4324-8981-9873106FDC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F5-4324-8981-9873106FDC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D1FA-4344-A5C9-4A705E86E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FA-4344-A5C9-4A705E86E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26-4EC3-AAB3-40F011255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1.3</c:v>
                </c:pt>
                <c:pt idx="1">
                  <c:v>4.8</c:v>
                </c:pt>
                <c:pt idx="2">
                  <c:v>3.3</c:v>
                </c:pt>
                <c:pt idx="3">
                  <c:v>1.6</c:v>
                </c:pt>
                <c:pt idx="4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26-4EC3-AAB3-40F011255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39-4236-9222-CB2D5C02C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</c:v>
                </c:pt>
                <c:pt idx="1">
                  <c:v>98</c:v>
                </c:pt>
                <c:pt idx="2">
                  <c:v>13</c:v>
                </c:pt>
                <c:pt idx="3">
                  <c:v>2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39-4236-9222-CB2D5C02C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CD-4F7C-9CA9-C6291A2251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159.6</c:v>
                </c:pt>
                <c:pt idx="1">
                  <c:v>128.5</c:v>
                </c:pt>
                <c:pt idx="2">
                  <c:v>138.1</c:v>
                </c:pt>
                <c:pt idx="3">
                  <c:v>152.4</c:v>
                </c:pt>
                <c:pt idx="4">
                  <c:v>149.80000000000001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CD-4F7C-9CA9-C6291A2251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47.4</c:v>
                </c:pt>
                <c:pt idx="1">
                  <c:v>41</c:v>
                </c:pt>
                <c:pt idx="2">
                  <c:v>42.5</c:v>
                </c:pt>
                <c:pt idx="3">
                  <c:v>45</c:v>
                </c:pt>
                <c:pt idx="4">
                  <c:v>46.6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6C-424B-936C-D63CEE5B02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28.9</c:v>
                </c:pt>
                <c:pt idx="1">
                  <c:v>-56.4</c:v>
                </c:pt>
                <c:pt idx="2">
                  <c:v>16.899999999999999</c:v>
                </c:pt>
                <c:pt idx="3">
                  <c:v>26.4</c:v>
                </c:pt>
                <c:pt idx="4">
                  <c:v>-1.9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6C-424B-936C-D63CEE5B02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3460</c:v>
                </c:pt>
                <c:pt idx="1">
                  <c:v>3377</c:v>
                </c:pt>
                <c:pt idx="2">
                  <c:v>3492</c:v>
                </c:pt>
                <c:pt idx="3">
                  <c:v>3597</c:v>
                </c:pt>
                <c:pt idx="4">
                  <c:v>3588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F2-4163-86FB-F10FD99D0D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8262</c:v>
                </c:pt>
                <c:pt idx="1">
                  <c:v>1059</c:v>
                </c:pt>
                <c:pt idx="2">
                  <c:v>2866</c:v>
                </c:pt>
                <c:pt idx="3">
                  <c:v>4637</c:v>
                </c:pt>
                <c:pt idx="4">
                  <c:v>4223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F2-4163-86FB-F10FD99D0D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472440" y="10687050"/>
          <a:ext cx="402336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517492" y="10687050"/>
          <a:ext cx="403860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【12,639】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【1,905.8】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【210.9】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【△55.6】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zoomScale="85" zoomScaleNormal="85" zoomScaleSheetLayoutView="70" workbookViewId="0">
      <selection activeCell="MM59" sqref="MM59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15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15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0" t="str">
        <f>データ!H6&amp;"　"&amp;データ!I6</f>
        <v>愛媛県松山市　上野町駐車場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15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Ａ３Ｂ２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無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4695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15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15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121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広場式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30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162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利用料金制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1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1"/>
      <c r="NC15" s="2"/>
      <c r="ND15" s="76" t="s">
        <v>132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15">
      <c r="A16" s="2"/>
      <c r="B16" s="1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3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3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15">
      <c r="A17" s="2"/>
      <c r="B17" s="1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4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3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15">
      <c r="A18" s="2"/>
      <c r="B18" s="1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4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3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15">
      <c r="A19" s="2"/>
      <c r="B19" s="1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3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3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15">
      <c r="A20" s="2"/>
      <c r="B20" s="1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3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3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15">
      <c r="A21" s="2"/>
      <c r="B21" s="1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3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3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15">
      <c r="A22" s="2"/>
      <c r="B22" s="1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3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3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15">
      <c r="A23" s="2"/>
      <c r="B23" s="1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3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3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15">
      <c r="A24" s="2"/>
      <c r="B24" s="1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3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3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15">
      <c r="A25" s="2"/>
      <c r="B25" s="1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3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3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15">
      <c r="A26" s="2"/>
      <c r="B26" s="1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3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3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15">
      <c r="A27" s="2"/>
      <c r="B27" s="1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3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3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15">
      <c r="A28" s="2"/>
      <c r="B28" s="1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3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3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15">
      <c r="A29" s="2"/>
      <c r="B29" s="12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3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3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15">
      <c r="A30" s="2"/>
      <c r="B30" s="12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5"/>
      <c r="S30" s="15"/>
      <c r="T30" s="15"/>
      <c r="U30" s="99" t="str">
        <f>データ!$B$11</f>
        <v>R01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R02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R03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R04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R05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2"/>
      <c r="EB30" s="2"/>
      <c r="EC30" s="2"/>
      <c r="ED30" s="2"/>
      <c r="EE30" s="2"/>
      <c r="EF30" s="2"/>
      <c r="EG30" s="2"/>
      <c r="EH30" s="2"/>
      <c r="EI30" s="15"/>
      <c r="EJ30" s="15"/>
      <c r="EK30" s="15"/>
      <c r="EL30" s="99" t="str">
        <f>データ!$B$11</f>
        <v>R01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R02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R03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R04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R05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5"/>
      <c r="ID30" s="15"/>
      <c r="IE30" s="15"/>
      <c r="IF30" s="15"/>
      <c r="IG30" s="15"/>
      <c r="IH30" s="15"/>
      <c r="II30" s="15"/>
      <c r="IJ30" s="16"/>
      <c r="IK30" s="15"/>
      <c r="IL30" s="15"/>
      <c r="IM30" s="15"/>
      <c r="IN30" s="15"/>
      <c r="IO30" s="15"/>
      <c r="IP30" s="15"/>
      <c r="IQ30" s="15"/>
      <c r="IR30" s="2"/>
      <c r="IS30" s="2"/>
      <c r="IT30" s="2"/>
      <c r="IU30" s="2"/>
      <c r="IV30" s="2"/>
      <c r="IW30" s="2"/>
      <c r="IX30" s="2"/>
      <c r="IY30" s="2"/>
      <c r="IZ30" s="15"/>
      <c r="JA30" s="15"/>
      <c r="JB30" s="15"/>
      <c r="JC30" s="99" t="str">
        <f>データ!$B$11</f>
        <v>R01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R02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R03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R04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R05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3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15">
      <c r="A31" s="2"/>
      <c r="B31" s="12"/>
      <c r="C31" s="2"/>
      <c r="D31" s="2"/>
      <c r="E31" s="2"/>
      <c r="F31" s="2"/>
      <c r="I31" s="17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190.1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169.5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173.9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182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187.2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8"/>
      <c r="DM31" s="18"/>
      <c r="DN31" s="18"/>
      <c r="DO31" s="18"/>
      <c r="DP31" s="18"/>
      <c r="DQ31" s="18"/>
      <c r="DR31" s="18"/>
      <c r="DS31" s="18"/>
      <c r="DT31" s="18"/>
      <c r="DU31" s="18"/>
      <c r="DV31" s="18"/>
      <c r="DW31" s="18"/>
      <c r="DX31" s="18"/>
      <c r="DY31" s="18"/>
      <c r="DZ31" s="18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9"/>
      <c r="ID31" s="19"/>
      <c r="IE31" s="19"/>
      <c r="IF31" s="19"/>
      <c r="IG31" s="19"/>
      <c r="IH31" s="19"/>
      <c r="II31" s="19"/>
      <c r="IJ31" s="20"/>
      <c r="IK31" s="19"/>
      <c r="IL31" s="19"/>
      <c r="IM31" s="19"/>
      <c r="IN31" s="19"/>
      <c r="IO31" s="19"/>
      <c r="IP31" s="19"/>
      <c r="IQ31" s="19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0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0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0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0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0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3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15">
      <c r="A32" s="2"/>
      <c r="B32" s="12"/>
      <c r="C32" s="2"/>
      <c r="D32" s="2"/>
      <c r="E32" s="2"/>
      <c r="F32" s="2"/>
      <c r="G32" s="2"/>
      <c r="H32" s="2"/>
      <c r="I32" s="17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1736.5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3200.8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274.39999999999998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972.8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2703.2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8"/>
      <c r="DM32" s="18"/>
      <c r="DN32" s="18"/>
      <c r="DO32" s="18"/>
      <c r="DP32" s="18"/>
      <c r="DQ32" s="18"/>
      <c r="DR32" s="18"/>
      <c r="DS32" s="18"/>
      <c r="DT32" s="18"/>
      <c r="DU32" s="18"/>
      <c r="DV32" s="18"/>
      <c r="DW32" s="18"/>
      <c r="DX32" s="18"/>
      <c r="DY32" s="18"/>
      <c r="DZ32" s="18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1.3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4.8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3.3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1.6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1.5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9"/>
      <c r="ID32" s="19"/>
      <c r="IE32" s="19"/>
      <c r="IF32" s="19"/>
      <c r="IG32" s="19"/>
      <c r="IH32" s="19"/>
      <c r="II32" s="19"/>
      <c r="IJ32" s="20"/>
      <c r="IK32" s="19"/>
      <c r="IL32" s="19"/>
      <c r="IM32" s="19"/>
      <c r="IN32" s="19"/>
      <c r="IO32" s="19"/>
      <c r="IP32" s="19"/>
      <c r="IQ32" s="19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159.6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128.5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138.1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152.4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149.80000000000001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3"/>
      <c r="NC32" s="2"/>
      <c r="ND32" s="76" t="s">
        <v>130</v>
      </c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15">
      <c r="A33" s="2"/>
      <c r="B33" s="1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3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3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15">
      <c r="A34" s="2"/>
      <c r="B34" s="12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4"/>
      <c r="IK34" s="2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4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15">
      <c r="A35" s="2"/>
      <c r="B35" s="12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4"/>
      <c r="IK35" s="22"/>
      <c r="IL35" s="23"/>
      <c r="IM35" s="23"/>
      <c r="IN35" s="23"/>
      <c r="IO35" s="23"/>
      <c r="IP35" s="23"/>
      <c r="IQ35" s="23"/>
      <c r="IR35" s="23"/>
      <c r="IS35" s="23"/>
      <c r="IT35" s="23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  <c r="KH35" s="23"/>
      <c r="KI35" s="23"/>
      <c r="KJ35" s="23"/>
      <c r="KK35" s="23"/>
      <c r="KL35" s="23"/>
      <c r="KM35" s="23"/>
      <c r="KN35" s="23"/>
      <c r="KO35" s="23"/>
      <c r="KP35" s="23"/>
      <c r="KQ35" s="23"/>
      <c r="KR35" s="23"/>
      <c r="KS35" s="23"/>
      <c r="KT35" s="23"/>
      <c r="KU35" s="23"/>
      <c r="KV35" s="23"/>
      <c r="KW35" s="23"/>
      <c r="KX35" s="23"/>
      <c r="KY35" s="23"/>
      <c r="KZ35" s="23"/>
      <c r="LA35" s="23"/>
      <c r="LB35" s="23"/>
      <c r="LC35" s="23"/>
      <c r="LD35" s="23"/>
      <c r="LE35" s="23"/>
      <c r="LF35" s="23"/>
      <c r="LG35" s="23"/>
      <c r="LH35" s="23"/>
      <c r="LI35" s="23"/>
      <c r="LJ35" s="23"/>
      <c r="LK35" s="23"/>
      <c r="LL35" s="23"/>
      <c r="LM35" s="23"/>
      <c r="LN35" s="23"/>
      <c r="LO35" s="23"/>
      <c r="LP35" s="23"/>
      <c r="LQ35" s="23"/>
      <c r="LR35" s="23"/>
      <c r="LS35" s="23"/>
      <c r="LT35" s="23"/>
      <c r="LU35" s="23"/>
      <c r="LV35" s="23"/>
      <c r="LW35" s="23"/>
      <c r="LX35" s="23"/>
      <c r="LY35" s="23"/>
      <c r="LZ35" s="23"/>
      <c r="MA35" s="23"/>
      <c r="MB35" s="23"/>
      <c r="MC35" s="23"/>
      <c r="MD35" s="23"/>
      <c r="ME35" s="23"/>
      <c r="MF35" s="23"/>
      <c r="MG35" s="23"/>
      <c r="MH35" s="23"/>
      <c r="MI35" s="23"/>
      <c r="MJ35" s="23"/>
      <c r="MK35" s="23"/>
      <c r="ML35" s="23"/>
      <c r="MM35" s="23"/>
      <c r="MN35" s="23"/>
      <c r="MO35" s="23"/>
      <c r="MP35" s="23"/>
      <c r="MQ35" s="23"/>
      <c r="MR35" s="23"/>
      <c r="MS35" s="23"/>
      <c r="MT35" s="23"/>
      <c r="MU35" s="23"/>
      <c r="MV35" s="23"/>
      <c r="MW35" s="23"/>
      <c r="MX35" s="23"/>
      <c r="MY35" s="23"/>
      <c r="MZ35" s="23"/>
      <c r="NA35" s="23"/>
      <c r="NB35" s="24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15">
      <c r="A36" s="2"/>
      <c r="B36" s="12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10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3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15">
      <c r="A37" s="2"/>
      <c r="B37" s="1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3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15">
      <c r="A38" s="2"/>
      <c r="B38" s="1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3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15">
      <c r="A39" s="2"/>
      <c r="B39" s="1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3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15">
      <c r="A40" s="2"/>
      <c r="B40" s="1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3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15">
      <c r="A41" s="2"/>
      <c r="B41" s="1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3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15">
      <c r="A42" s="2"/>
      <c r="B42" s="1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3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15">
      <c r="A43" s="2"/>
      <c r="B43" s="1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3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15">
      <c r="A44" s="2"/>
      <c r="B44" s="1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3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15">
      <c r="A45" s="2"/>
      <c r="B45" s="1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3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15">
      <c r="A46" s="2"/>
      <c r="B46" s="1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3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15">
      <c r="A47" s="2"/>
      <c r="B47" s="1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3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15">
      <c r="A48" s="2"/>
      <c r="B48" s="1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3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15">
      <c r="A49" s="2"/>
      <c r="B49" s="1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3"/>
      <c r="NC49" s="2"/>
      <c r="ND49" s="76" t="s">
        <v>133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15">
      <c r="A50" s="2"/>
      <c r="B50" s="12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3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15">
      <c r="A51" s="2"/>
      <c r="B51" s="12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5"/>
      <c r="S51" s="15"/>
      <c r="T51" s="15"/>
      <c r="U51" s="99" t="str">
        <f>データ!$B$11</f>
        <v>R01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R02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R03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R04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R05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5"/>
      <c r="DM51" s="15"/>
      <c r="DN51" s="15"/>
      <c r="DO51" s="15"/>
      <c r="DP51" s="15"/>
      <c r="DQ51" s="15"/>
      <c r="DR51" s="15"/>
      <c r="DS51" s="15"/>
      <c r="DT51" s="15"/>
      <c r="DU51" s="15"/>
      <c r="DV51" s="15"/>
      <c r="DW51" s="15"/>
      <c r="DX51" s="15"/>
      <c r="DY51" s="15"/>
      <c r="DZ51" s="15"/>
      <c r="EA51" s="2"/>
      <c r="EB51" s="2"/>
      <c r="EC51" s="2"/>
      <c r="ED51" s="2"/>
      <c r="EE51" s="2"/>
      <c r="EF51" s="2"/>
      <c r="EG51" s="2"/>
      <c r="EH51" s="2"/>
      <c r="EI51" s="15"/>
      <c r="EJ51" s="15"/>
      <c r="EK51" s="15"/>
      <c r="EL51" s="99" t="str">
        <f>データ!$B$11</f>
        <v>R01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R02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R03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R04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R05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5"/>
      <c r="ID51" s="15"/>
      <c r="IE51" s="15"/>
      <c r="IF51" s="15"/>
      <c r="IG51" s="15"/>
      <c r="IH51" s="15"/>
      <c r="II51" s="15"/>
      <c r="IJ51" s="15"/>
      <c r="IK51" s="15"/>
      <c r="IL51" s="15"/>
      <c r="IM51" s="15"/>
      <c r="IN51" s="15"/>
      <c r="IO51" s="15"/>
      <c r="IP51" s="15"/>
      <c r="IQ51" s="15"/>
      <c r="IR51" s="2"/>
      <c r="IS51" s="2"/>
      <c r="IT51" s="2"/>
      <c r="IU51" s="2"/>
      <c r="IV51" s="2"/>
      <c r="IW51" s="2"/>
      <c r="IX51" s="2"/>
      <c r="IY51" s="2"/>
      <c r="IZ51" s="15"/>
      <c r="JA51" s="15"/>
      <c r="JB51" s="15"/>
      <c r="JC51" s="99" t="str">
        <f>データ!$B$11</f>
        <v>R01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R02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R03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R04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R05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3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15">
      <c r="A52" s="2"/>
      <c r="B52" s="12"/>
      <c r="C52" s="2"/>
      <c r="D52" s="2"/>
      <c r="E52" s="2"/>
      <c r="F52" s="2"/>
      <c r="I52" s="17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8"/>
      <c r="DM52" s="18"/>
      <c r="DN52" s="18"/>
      <c r="DO52" s="18"/>
      <c r="DP52" s="18"/>
      <c r="DQ52" s="18"/>
      <c r="DR52" s="18"/>
      <c r="DS52" s="18"/>
      <c r="DT52" s="18"/>
      <c r="DU52" s="18"/>
      <c r="DV52" s="18"/>
      <c r="DW52" s="18"/>
      <c r="DX52" s="18"/>
      <c r="DY52" s="18"/>
      <c r="DZ52" s="18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47.4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41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42.5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45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46.6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9"/>
      <c r="ID52" s="19"/>
      <c r="IE52" s="19"/>
      <c r="IF52" s="19"/>
      <c r="IG52" s="19"/>
      <c r="IH52" s="19"/>
      <c r="II52" s="19"/>
      <c r="IJ52" s="19"/>
      <c r="IK52" s="19"/>
      <c r="IL52" s="19"/>
      <c r="IM52" s="19"/>
      <c r="IN52" s="19"/>
      <c r="IO52" s="19"/>
      <c r="IP52" s="19"/>
      <c r="IQ52" s="19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3460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3377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3492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3597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3588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3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15">
      <c r="A53" s="2"/>
      <c r="B53" s="12"/>
      <c r="C53" s="2"/>
      <c r="D53" s="2"/>
      <c r="E53" s="2"/>
      <c r="F53" s="2"/>
      <c r="G53" s="2"/>
      <c r="H53" s="2"/>
      <c r="I53" s="17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4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98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13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2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4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8"/>
      <c r="DM53" s="18"/>
      <c r="DN53" s="18"/>
      <c r="DO53" s="18"/>
      <c r="DP53" s="18"/>
      <c r="DQ53" s="18"/>
      <c r="DR53" s="18"/>
      <c r="DS53" s="18"/>
      <c r="DT53" s="18"/>
      <c r="DU53" s="18"/>
      <c r="DV53" s="18"/>
      <c r="DW53" s="18"/>
      <c r="DX53" s="18"/>
      <c r="DY53" s="18"/>
      <c r="DZ53" s="18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28.9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-56.4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16.899999999999999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26.4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-1.9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9"/>
      <c r="ID53" s="19"/>
      <c r="IE53" s="19"/>
      <c r="IF53" s="19"/>
      <c r="IG53" s="19"/>
      <c r="IH53" s="19"/>
      <c r="II53" s="19"/>
      <c r="IJ53" s="19"/>
      <c r="IK53" s="19"/>
      <c r="IL53" s="19"/>
      <c r="IM53" s="19"/>
      <c r="IN53" s="19"/>
      <c r="IO53" s="19"/>
      <c r="IP53" s="19"/>
      <c r="IQ53" s="19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8262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1059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2866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4637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4223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3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15">
      <c r="A54" s="2"/>
      <c r="B54" s="1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3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15">
      <c r="A55" s="2"/>
      <c r="B55" s="12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3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15">
      <c r="A56" s="2"/>
      <c r="B56" s="12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3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15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15">
      <c r="A58" s="2"/>
      <c r="B58" s="12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3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15">
      <c r="A60" s="13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1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15">
      <c r="A61" s="13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1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15">
      <c r="A62" s="2"/>
      <c r="B62" s="1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3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15">
      <c r="A63" s="2"/>
      <c r="B63" s="1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3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15">
      <c r="A64" s="2"/>
      <c r="B64" s="1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3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15">
      <c r="A65" s="2"/>
      <c r="B65" s="1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3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15">
      <c r="A66" s="2"/>
      <c r="B66" s="1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3"/>
      <c r="NC66" s="2"/>
      <c r="ND66" s="76" t="s">
        <v>131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15">
      <c r="A67" s="2"/>
      <c r="B67" s="1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0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3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15">
      <c r="A68" s="2"/>
      <c r="B68" s="1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3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15">
      <c r="A69" s="2"/>
      <c r="B69" s="1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3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15">
      <c r="A70" s="2"/>
      <c r="B70" s="1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3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15">
      <c r="A71" s="2"/>
      <c r="B71" s="1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3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15">
      <c r="A72" s="2"/>
      <c r="B72" s="1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3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15">
      <c r="A73" s="2"/>
      <c r="B73" s="1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3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15">
      <c r="A74" s="2"/>
      <c r="B74" s="1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15">
      <c r="A75" s="2"/>
      <c r="B75" s="12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15">
      <c r="A76" s="2"/>
      <c r="B76" s="12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R01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R02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R03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R04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R05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0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R01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R02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R03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R04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R05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R01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R02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R03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R04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R05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15">
      <c r="A77" s="2"/>
      <c r="B77" s="12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15">
      <c r="A78" s="2"/>
      <c r="B78" s="12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51.5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764.6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72.599999999999994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50.4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32.799999999999997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15">
      <c r="A79" s="2"/>
      <c r="B79" s="1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15">
      <c r="A80" s="2"/>
      <c r="B80" s="12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3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15">
      <c r="A81" s="2"/>
      <c r="B81" s="12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3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【1,905.8】</v>
      </c>
      <c r="C88" s="34" t="str">
        <f>データ!AT6</f>
        <v>【3.9】</v>
      </c>
      <c r="D88" s="34" t="str">
        <f>データ!BE6</f>
        <v>【127】</v>
      </c>
      <c r="E88" s="34" t="str">
        <f>データ!DU6</f>
        <v>【210.9】</v>
      </c>
      <c r="F88" s="34" t="str">
        <f>データ!BP6</f>
        <v>【△55.6】</v>
      </c>
      <c r="G88" s="34" t="str">
        <f>データ!CA6</f>
        <v>【12,639】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【79.0】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3qeQ4VW8BBYPwSGE2cIN12zpxjxmZKjsdCzbKNRGEbuHdAFWo2F6L+rqGdjhhFTbZJv8ShgWrWyGCJSZTDrp4Q==" saltValue="Lr2ti6Ou+zHc4VDcn7fa4A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89</v>
      </c>
      <c r="AK5" s="47" t="s">
        <v>100</v>
      </c>
      <c r="AL5" s="47" t="s">
        <v>101</v>
      </c>
      <c r="AM5" s="47" t="s">
        <v>102</v>
      </c>
      <c r="AN5" s="47" t="s">
        <v>103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104</v>
      </c>
      <c r="AV5" s="47" t="s">
        <v>90</v>
      </c>
      <c r="AW5" s="47" t="s">
        <v>105</v>
      </c>
      <c r="AX5" s="47" t="s">
        <v>92</v>
      </c>
      <c r="AY5" s="47" t="s">
        <v>103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89</v>
      </c>
      <c r="BG5" s="47" t="s">
        <v>90</v>
      </c>
      <c r="BH5" s="47" t="s">
        <v>105</v>
      </c>
      <c r="BI5" s="47" t="s">
        <v>92</v>
      </c>
      <c r="BJ5" s="47" t="s">
        <v>93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106</v>
      </c>
      <c r="BR5" s="47" t="s">
        <v>107</v>
      </c>
      <c r="BS5" s="47" t="s">
        <v>105</v>
      </c>
      <c r="BT5" s="47" t="s">
        <v>102</v>
      </c>
      <c r="BU5" s="47" t="s">
        <v>103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89</v>
      </c>
      <c r="CC5" s="47" t="s">
        <v>90</v>
      </c>
      <c r="CD5" s="47" t="s">
        <v>91</v>
      </c>
      <c r="CE5" s="47" t="s">
        <v>92</v>
      </c>
      <c r="CF5" s="47" t="s">
        <v>93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106</v>
      </c>
      <c r="CP5" s="47" t="s">
        <v>107</v>
      </c>
      <c r="CQ5" s="47" t="s">
        <v>108</v>
      </c>
      <c r="CR5" s="47" t="s">
        <v>102</v>
      </c>
      <c r="CS5" s="47" t="s">
        <v>103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89</v>
      </c>
      <c r="DA5" s="47" t="s">
        <v>107</v>
      </c>
      <c r="DB5" s="47" t="s">
        <v>105</v>
      </c>
      <c r="DC5" s="47" t="s">
        <v>102</v>
      </c>
      <c r="DD5" s="47" t="s">
        <v>103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89</v>
      </c>
      <c r="DL5" s="47" t="s">
        <v>107</v>
      </c>
      <c r="DM5" s="47" t="s">
        <v>105</v>
      </c>
      <c r="DN5" s="47" t="s">
        <v>102</v>
      </c>
      <c r="DO5" s="47" t="s">
        <v>103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15">
      <c r="A6" s="37" t="s">
        <v>109</v>
      </c>
      <c r="B6" s="48">
        <f>B8</f>
        <v>2023</v>
      </c>
      <c r="C6" s="48">
        <f t="shared" ref="C6:X6" si="1">C8</f>
        <v>382019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3</v>
      </c>
      <c r="H6" s="48" t="str">
        <f>SUBSTITUTE(H8,"　","")</f>
        <v>愛媛県松山市</v>
      </c>
      <c r="I6" s="48" t="str">
        <f t="shared" si="1"/>
        <v>上野町駐車場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30</v>
      </c>
      <c r="S6" s="50" t="str">
        <f t="shared" si="1"/>
        <v>無</v>
      </c>
      <c r="T6" s="50" t="str">
        <f t="shared" si="1"/>
        <v>無</v>
      </c>
      <c r="U6" s="51">
        <f t="shared" si="1"/>
        <v>4695</v>
      </c>
      <c r="V6" s="51">
        <f t="shared" si="1"/>
        <v>162</v>
      </c>
      <c r="W6" s="51">
        <f t="shared" si="1"/>
        <v>0</v>
      </c>
      <c r="X6" s="50" t="str">
        <f t="shared" si="1"/>
        <v>利用料金制</v>
      </c>
      <c r="Y6" s="52">
        <f>IF(Y8="-",NA(),Y8)</f>
        <v>190.1</v>
      </c>
      <c r="Z6" s="52">
        <f t="shared" ref="Z6:AH6" si="2">IF(Z8="-",NA(),Z8)</f>
        <v>169.5</v>
      </c>
      <c r="AA6" s="52">
        <f t="shared" si="2"/>
        <v>173.9</v>
      </c>
      <c r="AB6" s="52">
        <f t="shared" si="2"/>
        <v>182</v>
      </c>
      <c r="AC6" s="52">
        <f t="shared" si="2"/>
        <v>187.2</v>
      </c>
      <c r="AD6" s="52">
        <f t="shared" si="2"/>
        <v>1736.5</v>
      </c>
      <c r="AE6" s="52">
        <f t="shared" si="2"/>
        <v>3200.8</v>
      </c>
      <c r="AF6" s="52">
        <f t="shared" si="2"/>
        <v>274.39999999999998</v>
      </c>
      <c r="AG6" s="52">
        <f t="shared" si="2"/>
        <v>972.8</v>
      </c>
      <c r="AH6" s="52">
        <f t="shared" si="2"/>
        <v>2703.2</v>
      </c>
      <c r="AI6" s="49" t="str">
        <f>IF(AI8="-","",IF(AI8="-","【-】","【"&amp;SUBSTITUTE(TEXT(AI8,"#,##0.0"),"-","△")&amp;"】"))</f>
        <v>【1,905.8】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1.3</v>
      </c>
      <c r="AP6" s="52">
        <f t="shared" si="3"/>
        <v>4.8</v>
      </c>
      <c r="AQ6" s="52">
        <f t="shared" si="3"/>
        <v>3.3</v>
      </c>
      <c r="AR6" s="52">
        <f t="shared" si="3"/>
        <v>1.6</v>
      </c>
      <c r="AS6" s="52">
        <f t="shared" si="3"/>
        <v>1.5</v>
      </c>
      <c r="AT6" s="49" t="str">
        <f>IF(AT8="-","",IF(AT8="-","【-】","【"&amp;SUBSTITUTE(TEXT(AT8,"#,##0.0"),"-","△")&amp;"】"))</f>
        <v>【3.9】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4</v>
      </c>
      <c r="BA6" s="53">
        <f t="shared" si="4"/>
        <v>98</v>
      </c>
      <c r="BB6" s="53">
        <f t="shared" si="4"/>
        <v>13</v>
      </c>
      <c r="BC6" s="53">
        <f t="shared" si="4"/>
        <v>2</v>
      </c>
      <c r="BD6" s="53">
        <f t="shared" si="4"/>
        <v>4</v>
      </c>
      <c r="BE6" s="51" t="str">
        <f>IF(BE8="-","",IF(BE8="-","【-】","【"&amp;SUBSTITUTE(TEXT(BE8,"#,##0"),"-","△")&amp;"】"))</f>
        <v>【127】</v>
      </c>
      <c r="BF6" s="52">
        <f>IF(BF8="-",NA(),BF8)</f>
        <v>47.4</v>
      </c>
      <c r="BG6" s="52">
        <f t="shared" ref="BG6:BO6" si="5">IF(BG8="-",NA(),BG8)</f>
        <v>41</v>
      </c>
      <c r="BH6" s="52">
        <f t="shared" si="5"/>
        <v>42.5</v>
      </c>
      <c r="BI6" s="52">
        <f t="shared" si="5"/>
        <v>45</v>
      </c>
      <c r="BJ6" s="52">
        <f t="shared" si="5"/>
        <v>46.6</v>
      </c>
      <c r="BK6" s="52">
        <f t="shared" si="5"/>
        <v>28.9</v>
      </c>
      <c r="BL6" s="52">
        <f t="shared" si="5"/>
        <v>-56.4</v>
      </c>
      <c r="BM6" s="52">
        <f t="shared" si="5"/>
        <v>16.899999999999999</v>
      </c>
      <c r="BN6" s="52">
        <f t="shared" si="5"/>
        <v>26.4</v>
      </c>
      <c r="BO6" s="52">
        <f t="shared" si="5"/>
        <v>-1.9</v>
      </c>
      <c r="BP6" s="49" t="str">
        <f>IF(BP8="-","",IF(BP8="-","【-】","【"&amp;SUBSTITUTE(TEXT(BP8,"#,##0.0"),"-","△")&amp;"】"))</f>
        <v>【△55.6】</v>
      </c>
      <c r="BQ6" s="53">
        <f>IF(BQ8="-",NA(),BQ8)</f>
        <v>3460</v>
      </c>
      <c r="BR6" s="53">
        <f t="shared" ref="BR6:BZ6" si="6">IF(BR8="-",NA(),BR8)</f>
        <v>3377</v>
      </c>
      <c r="BS6" s="53">
        <f t="shared" si="6"/>
        <v>3492</v>
      </c>
      <c r="BT6" s="53">
        <f t="shared" si="6"/>
        <v>3597</v>
      </c>
      <c r="BU6" s="53">
        <f t="shared" si="6"/>
        <v>3588</v>
      </c>
      <c r="BV6" s="53">
        <f t="shared" si="6"/>
        <v>8262</v>
      </c>
      <c r="BW6" s="53">
        <f t="shared" si="6"/>
        <v>1059</v>
      </c>
      <c r="BX6" s="53">
        <f t="shared" si="6"/>
        <v>2866</v>
      </c>
      <c r="BY6" s="53">
        <f t="shared" si="6"/>
        <v>4637</v>
      </c>
      <c r="BZ6" s="53">
        <f t="shared" si="6"/>
        <v>4223</v>
      </c>
      <c r="CA6" s="51" t="str">
        <f>IF(CA8="-","",IF(CA8="-","【-】","【"&amp;SUBSTITUTE(TEXT(CA8,"#,##0"),"-","△")&amp;"】"))</f>
        <v>【12,639】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110</v>
      </c>
      <c r="CM6" s="51">
        <f t="shared" ref="CM6:CN6" si="7">CM8</f>
        <v>0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110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51.5</v>
      </c>
      <c r="DF6" s="52">
        <f t="shared" si="8"/>
        <v>764.6</v>
      </c>
      <c r="DG6" s="52">
        <f t="shared" si="8"/>
        <v>72.599999999999994</v>
      </c>
      <c r="DH6" s="52">
        <f t="shared" si="8"/>
        <v>50.4</v>
      </c>
      <c r="DI6" s="52">
        <f t="shared" si="8"/>
        <v>32.799999999999997</v>
      </c>
      <c r="DJ6" s="49" t="str">
        <f>IF(DJ8="-","",IF(DJ8="-","【-】","【"&amp;SUBSTITUTE(TEXT(DJ8,"#,##0.0"),"-","△")&amp;"】"))</f>
        <v>【79.0】</v>
      </c>
      <c r="DK6" s="52">
        <f>IF(DK8="-",NA(),DK8)</f>
        <v>0</v>
      </c>
      <c r="DL6" s="52">
        <f t="shared" ref="DL6:DT6" si="9">IF(DL8="-",NA(),DL8)</f>
        <v>0</v>
      </c>
      <c r="DM6" s="52">
        <f t="shared" si="9"/>
        <v>0</v>
      </c>
      <c r="DN6" s="52">
        <f t="shared" si="9"/>
        <v>0</v>
      </c>
      <c r="DO6" s="52">
        <f t="shared" si="9"/>
        <v>0</v>
      </c>
      <c r="DP6" s="52">
        <f t="shared" si="9"/>
        <v>159.6</v>
      </c>
      <c r="DQ6" s="52">
        <f t="shared" si="9"/>
        <v>128.5</v>
      </c>
      <c r="DR6" s="52">
        <f t="shared" si="9"/>
        <v>138.1</v>
      </c>
      <c r="DS6" s="52">
        <f t="shared" si="9"/>
        <v>152.4</v>
      </c>
      <c r="DT6" s="52">
        <f t="shared" si="9"/>
        <v>149.80000000000001</v>
      </c>
      <c r="DU6" s="49" t="str">
        <f>IF(DU8="-","",IF(DU8="-","【-】","【"&amp;SUBSTITUTE(TEXT(DU8,"#,##0.0"),"-","△")&amp;"】"))</f>
        <v>【210.9】</v>
      </c>
    </row>
    <row r="7" spans="1:125" s="54" customFormat="1" x14ac:dyDescent="0.15">
      <c r="A7" s="37" t="s">
        <v>111</v>
      </c>
      <c r="B7" s="48">
        <f t="shared" ref="B7:X7" si="10">B8</f>
        <v>2023</v>
      </c>
      <c r="C7" s="48">
        <f t="shared" si="10"/>
        <v>382019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3</v>
      </c>
      <c r="H7" s="48" t="str">
        <f t="shared" si="10"/>
        <v>愛媛県　松山市</v>
      </c>
      <c r="I7" s="48" t="str">
        <f t="shared" si="10"/>
        <v>上野町駐車場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30</v>
      </c>
      <c r="S7" s="50" t="str">
        <f t="shared" si="10"/>
        <v>無</v>
      </c>
      <c r="T7" s="50" t="str">
        <f t="shared" si="10"/>
        <v>無</v>
      </c>
      <c r="U7" s="51">
        <f t="shared" si="10"/>
        <v>4695</v>
      </c>
      <c r="V7" s="51">
        <f t="shared" si="10"/>
        <v>162</v>
      </c>
      <c r="W7" s="51">
        <f t="shared" si="10"/>
        <v>0</v>
      </c>
      <c r="X7" s="50" t="str">
        <f t="shared" si="10"/>
        <v>利用料金制</v>
      </c>
      <c r="Y7" s="52">
        <f>Y8</f>
        <v>190.1</v>
      </c>
      <c r="Z7" s="52">
        <f t="shared" ref="Z7:AH7" si="11">Z8</f>
        <v>169.5</v>
      </c>
      <c r="AA7" s="52">
        <f t="shared" si="11"/>
        <v>173.9</v>
      </c>
      <c r="AB7" s="52">
        <f t="shared" si="11"/>
        <v>182</v>
      </c>
      <c r="AC7" s="52">
        <f t="shared" si="11"/>
        <v>187.2</v>
      </c>
      <c r="AD7" s="52">
        <f t="shared" si="11"/>
        <v>1736.5</v>
      </c>
      <c r="AE7" s="52">
        <f t="shared" si="11"/>
        <v>3200.8</v>
      </c>
      <c r="AF7" s="52">
        <f t="shared" si="11"/>
        <v>274.39999999999998</v>
      </c>
      <c r="AG7" s="52">
        <f t="shared" si="11"/>
        <v>972.8</v>
      </c>
      <c r="AH7" s="52">
        <f t="shared" si="11"/>
        <v>2703.2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1.3</v>
      </c>
      <c r="AP7" s="52">
        <f t="shared" si="12"/>
        <v>4.8</v>
      </c>
      <c r="AQ7" s="52">
        <f t="shared" si="12"/>
        <v>3.3</v>
      </c>
      <c r="AR7" s="52">
        <f t="shared" si="12"/>
        <v>1.6</v>
      </c>
      <c r="AS7" s="52">
        <f t="shared" si="12"/>
        <v>1.5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4</v>
      </c>
      <c r="BA7" s="53">
        <f t="shared" si="13"/>
        <v>98</v>
      </c>
      <c r="BB7" s="53">
        <f t="shared" si="13"/>
        <v>13</v>
      </c>
      <c r="BC7" s="53">
        <f t="shared" si="13"/>
        <v>2</v>
      </c>
      <c r="BD7" s="53">
        <f t="shared" si="13"/>
        <v>4</v>
      </c>
      <c r="BE7" s="51"/>
      <c r="BF7" s="52">
        <f>BF8</f>
        <v>47.4</v>
      </c>
      <c r="BG7" s="52">
        <f t="shared" ref="BG7:BO7" si="14">BG8</f>
        <v>41</v>
      </c>
      <c r="BH7" s="52">
        <f t="shared" si="14"/>
        <v>42.5</v>
      </c>
      <c r="BI7" s="52">
        <f t="shared" si="14"/>
        <v>45</v>
      </c>
      <c r="BJ7" s="52">
        <f t="shared" si="14"/>
        <v>46.6</v>
      </c>
      <c r="BK7" s="52">
        <f t="shared" si="14"/>
        <v>28.9</v>
      </c>
      <c r="BL7" s="52">
        <f t="shared" si="14"/>
        <v>-56.4</v>
      </c>
      <c r="BM7" s="52">
        <f t="shared" si="14"/>
        <v>16.899999999999999</v>
      </c>
      <c r="BN7" s="52">
        <f t="shared" si="14"/>
        <v>26.4</v>
      </c>
      <c r="BO7" s="52">
        <f t="shared" si="14"/>
        <v>-1.9</v>
      </c>
      <c r="BP7" s="49"/>
      <c r="BQ7" s="53">
        <f>BQ8</f>
        <v>3460</v>
      </c>
      <c r="BR7" s="53">
        <f t="shared" ref="BR7:BZ7" si="15">BR8</f>
        <v>3377</v>
      </c>
      <c r="BS7" s="53">
        <f t="shared" si="15"/>
        <v>3492</v>
      </c>
      <c r="BT7" s="53">
        <f t="shared" si="15"/>
        <v>3597</v>
      </c>
      <c r="BU7" s="53">
        <f t="shared" si="15"/>
        <v>3588</v>
      </c>
      <c r="BV7" s="53">
        <f t="shared" si="15"/>
        <v>8262</v>
      </c>
      <c r="BW7" s="53">
        <f t="shared" si="15"/>
        <v>1059</v>
      </c>
      <c r="BX7" s="53">
        <f t="shared" si="15"/>
        <v>2866</v>
      </c>
      <c r="BY7" s="53">
        <f t="shared" si="15"/>
        <v>4637</v>
      </c>
      <c r="BZ7" s="53">
        <f t="shared" si="15"/>
        <v>4223</v>
      </c>
      <c r="CA7" s="51"/>
      <c r="CB7" s="52" t="s">
        <v>112</v>
      </c>
      <c r="CC7" s="52" t="s">
        <v>112</v>
      </c>
      <c r="CD7" s="52" t="s">
        <v>112</v>
      </c>
      <c r="CE7" s="52" t="s">
        <v>112</v>
      </c>
      <c r="CF7" s="52" t="s">
        <v>112</v>
      </c>
      <c r="CG7" s="52" t="s">
        <v>112</v>
      </c>
      <c r="CH7" s="52" t="s">
        <v>112</v>
      </c>
      <c r="CI7" s="52" t="s">
        <v>112</v>
      </c>
      <c r="CJ7" s="52" t="s">
        <v>112</v>
      </c>
      <c r="CK7" s="52" t="s">
        <v>110</v>
      </c>
      <c r="CL7" s="49"/>
      <c r="CM7" s="51">
        <f>CM8</f>
        <v>0</v>
      </c>
      <c r="CN7" s="51">
        <f>CN8</f>
        <v>0</v>
      </c>
      <c r="CO7" s="52" t="s">
        <v>112</v>
      </c>
      <c r="CP7" s="52" t="s">
        <v>112</v>
      </c>
      <c r="CQ7" s="52" t="s">
        <v>112</v>
      </c>
      <c r="CR7" s="52" t="s">
        <v>112</v>
      </c>
      <c r="CS7" s="52" t="s">
        <v>112</v>
      </c>
      <c r="CT7" s="52" t="s">
        <v>112</v>
      </c>
      <c r="CU7" s="52" t="s">
        <v>112</v>
      </c>
      <c r="CV7" s="52" t="s">
        <v>112</v>
      </c>
      <c r="CW7" s="52" t="s">
        <v>112</v>
      </c>
      <c r="CX7" s="52" t="s">
        <v>110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51.5</v>
      </c>
      <c r="DF7" s="52">
        <f t="shared" si="16"/>
        <v>764.6</v>
      </c>
      <c r="DG7" s="52">
        <f t="shared" si="16"/>
        <v>72.599999999999994</v>
      </c>
      <c r="DH7" s="52">
        <f t="shared" si="16"/>
        <v>50.4</v>
      </c>
      <c r="DI7" s="52">
        <f t="shared" si="16"/>
        <v>32.799999999999997</v>
      </c>
      <c r="DJ7" s="49"/>
      <c r="DK7" s="52">
        <f>DK8</f>
        <v>0</v>
      </c>
      <c r="DL7" s="52">
        <f t="shared" ref="DL7:DT7" si="17">DL8</f>
        <v>0</v>
      </c>
      <c r="DM7" s="52">
        <f t="shared" si="17"/>
        <v>0</v>
      </c>
      <c r="DN7" s="52">
        <f t="shared" si="17"/>
        <v>0</v>
      </c>
      <c r="DO7" s="52">
        <f t="shared" si="17"/>
        <v>0</v>
      </c>
      <c r="DP7" s="52">
        <f t="shared" si="17"/>
        <v>159.6</v>
      </c>
      <c r="DQ7" s="52">
        <f t="shared" si="17"/>
        <v>128.5</v>
      </c>
      <c r="DR7" s="52">
        <f t="shared" si="17"/>
        <v>138.1</v>
      </c>
      <c r="DS7" s="52">
        <f t="shared" si="17"/>
        <v>152.4</v>
      </c>
      <c r="DT7" s="52">
        <f t="shared" si="17"/>
        <v>149.80000000000001</v>
      </c>
      <c r="DU7" s="49"/>
    </row>
    <row r="8" spans="1:125" s="54" customFormat="1" x14ac:dyDescent="0.15">
      <c r="A8" s="37"/>
      <c r="B8" s="55">
        <v>2023</v>
      </c>
      <c r="C8" s="55">
        <v>382019</v>
      </c>
      <c r="D8" s="55">
        <v>47</v>
      </c>
      <c r="E8" s="55">
        <v>14</v>
      </c>
      <c r="F8" s="55">
        <v>0</v>
      </c>
      <c r="G8" s="55">
        <v>3</v>
      </c>
      <c r="H8" s="55" t="s">
        <v>113</v>
      </c>
      <c r="I8" s="55" t="s">
        <v>114</v>
      </c>
      <c r="J8" s="55" t="s">
        <v>115</v>
      </c>
      <c r="K8" s="55" t="s">
        <v>116</v>
      </c>
      <c r="L8" s="55" t="s">
        <v>117</v>
      </c>
      <c r="M8" s="55" t="s">
        <v>118</v>
      </c>
      <c r="N8" s="55" t="s">
        <v>119</v>
      </c>
      <c r="O8" s="56" t="s">
        <v>120</v>
      </c>
      <c r="P8" s="57" t="s">
        <v>121</v>
      </c>
      <c r="Q8" s="57" t="s">
        <v>122</v>
      </c>
      <c r="R8" s="58">
        <v>30</v>
      </c>
      <c r="S8" s="57" t="s">
        <v>123</v>
      </c>
      <c r="T8" s="57" t="s">
        <v>123</v>
      </c>
      <c r="U8" s="58">
        <v>4695</v>
      </c>
      <c r="V8" s="58">
        <v>162</v>
      </c>
      <c r="W8" s="58">
        <v>0</v>
      </c>
      <c r="X8" s="57" t="s">
        <v>124</v>
      </c>
      <c r="Y8" s="59">
        <v>190.1</v>
      </c>
      <c r="Z8" s="59">
        <v>169.5</v>
      </c>
      <c r="AA8" s="59">
        <v>173.9</v>
      </c>
      <c r="AB8" s="59">
        <v>182</v>
      </c>
      <c r="AC8" s="59">
        <v>187.2</v>
      </c>
      <c r="AD8" s="59">
        <v>1736.5</v>
      </c>
      <c r="AE8" s="59">
        <v>3200.8</v>
      </c>
      <c r="AF8" s="59">
        <v>274.39999999999998</v>
      </c>
      <c r="AG8" s="59">
        <v>972.8</v>
      </c>
      <c r="AH8" s="59">
        <v>2703.2</v>
      </c>
      <c r="AI8" s="56">
        <v>1905.8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1.3</v>
      </c>
      <c r="AP8" s="59">
        <v>4.8</v>
      </c>
      <c r="AQ8" s="59">
        <v>3.3</v>
      </c>
      <c r="AR8" s="59">
        <v>1.6</v>
      </c>
      <c r="AS8" s="59">
        <v>1.5</v>
      </c>
      <c r="AT8" s="56">
        <v>3.9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4</v>
      </c>
      <c r="BA8" s="60">
        <v>98</v>
      </c>
      <c r="BB8" s="60">
        <v>13</v>
      </c>
      <c r="BC8" s="60">
        <v>2</v>
      </c>
      <c r="BD8" s="60">
        <v>4</v>
      </c>
      <c r="BE8" s="60">
        <v>127</v>
      </c>
      <c r="BF8" s="59">
        <v>47.4</v>
      </c>
      <c r="BG8" s="59">
        <v>41</v>
      </c>
      <c r="BH8" s="59">
        <v>42.5</v>
      </c>
      <c r="BI8" s="59">
        <v>45</v>
      </c>
      <c r="BJ8" s="59">
        <v>46.6</v>
      </c>
      <c r="BK8" s="59">
        <v>28.9</v>
      </c>
      <c r="BL8" s="59">
        <v>-56.4</v>
      </c>
      <c r="BM8" s="59">
        <v>16.899999999999999</v>
      </c>
      <c r="BN8" s="59">
        <v>26.4</v>
      </c>
      <c r="BO8" s="59">
        <v>-1.9</v>
      </c>
      <c r="BP8" s="56">
        <v>-55.6</v>
      </c>
      <c r="BQ8" s="60">
        <v>3460</v>
      </c>
      <c r="BR8" s="60">
        <v>3377</v>
      </c>
      <c r="BS8" s="60">
        <v>3492</v>
      </c>
      <c r="BT8" s="61">
        <v>3597</v>
      </c>
      <c r="BU8" s="61">
        <v>3588</v>
      </c>
      <c r="BV8" s="60">
        <v>8262</v>
      </c>
      <c r="BW8" s="60">
        <v>1059</v>
      </c>
      <c r="BX8" s="60">
        <v>2866</v>
      </c>
      <c r="BY8" s="60">
        <v>4637</v>
      </c>
      <c r="BZ8" s="60">
        <v>4223</v>
      </c>
      <c r="CA8" s="58">
        <v>12639</v>
      </c>
      <c r="CB8" s="59" t="s">
        <v>117</v>
      </c>
      <c r="CC8" s="59" t="s">
        <v>117</v>
      </c>
      <c r="CD8" s="59" t="s">
        <v>117</v>
      </c>
      <c r="CE8" s="59" t="s">
        <v>117</v>
      </c>
      <c r="CF8" s="59" t="s">
        <v>117</v>
      </c>
      <c r="CG8" s="59" t="s">
        <v>117</v>
      </c>
      <c r="CH8" s="59" t="s">
        <v>117</v>
      </c>
      <c r="CI8" s="59" t="s">
        <v>117</v>
      </c>
      <c r="CJ8" s="59" t="s">
        <v>117</v>
      </c>
      <c r="CK8" s="59" t="s">
        <v>117</v>
      </c>
      <c r="CL8" s="56" t="s">
        <v>117</v>
      </c>
      <c r="CM8" s="58">
        <v>0</v>
      </c>
      <c r="CN8" s="58">
        <v>0</v>
      </c>
      <c r="CO8" s="59" t="s">
        <v>117</v>
      </c>
      <c r="CP8" s="59" t="s">
        <v>117</v>
      </c>
      <c r="CQ8" s="59" t="s">
        <v>117</v>
      </c>
      <c r="CR8" s="59" t="s">
        <v>117</v>
      </c>
      <c r="CS8" s="59" t="s">
        <v>117</v>
      </c>
      <c r="CT8" s="59" t="s">
        <v>117</v>
      </c>
      <c r="CU8" s="59" t="s">
        <v>117</v>
      </c>
      <c r="CV8" s="59" t="s">
        <v>117</v>
      </c>
      <c r="CW8" s="59" t="s">
        <v>117</v>
      </c>
      <c r="CX8" s="59" t="s">
        <v>117</v>
      </c>
      <c r="CY8" s="56" t="s">
        <v>117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51.5</v>
      </c>
      <c r="DF8" s="59">
        <v>764.6</v>
      </c>
      <c r="DG8" s="59">
        <v>72.599999999999994</v>
      </c>
      <c r="DH8" s="59">
        <v>50.4</v>
      </c>
      <c r="DI8" s="59">
        <v>32.799999999999997</v>
      </c>
      <c r="DJ8" s="56">
        <v>79</v>
      </c>
      <c r="DK8" s="59">
        <v>0</v>
      </c>
      <c r="DL8" s="59">
        <v>0</v>
      </c>
      <c r="DM8" s="59">
        <v>0</v>
      </c>
      <c r="DN8" s="59">
        <v>0</v>
      </c>
      <c r="DO8" s="59">
        <v>0</v>
      </c>
      <c r="DP8" s="59">
        <v>159.6</v>
      </c>
      <c r="DQ8" s="59">
        <v>128.5</v>
      </c>
      <c r="DR8" s="59">
        <v>138.1</v>
      </c>
      <c r="DS8" s="59">
        <v>152.4</v>
      </c>
      <c r="DT8" s="59">
        <v>149.80000000000001</v>
      </c>
      <c r="DU8" s="56">
        <v>210.9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125</v>
      </c>
      <c r="C10" s="64" t="s">
        <v>126</v>
      </c>
      <c r="D10" s="64" t="s">
        <v>127</v>
      </c>
      <c r="E10" s="64" t="s">
        <v>128</v>
      </c>
      <c r="F10" s="64" t="s">
        <v>129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52</v>
      </c>
      <c r="B11" s="65" t="str">
        <f>IF(VALUE($B$6)=0,"",IF(VALUE($B$6)&gt;2022,"R"&amp;TEXT(VALUE($B$6)-2022,"00"),"H"&amp;VALUE($B$6)-1992))</f>
        <v>R01</v>
      </c>
      <c r="C11" s="65" t="str">
        <f>IF(VALUE($B$6)=0,"",IF(VALUE($B$6)&gt;2021,"R"&amp;TEXT(VALUE($B$6)-2021,"00"),"H"&amp;VALUE($B$6)-1991))</f>
        <v>R02</v>
      </c>
      <c r="D11" s="65" t="str">
        <f>IF(VALUE($B$6)=0,"",IF(VALUE($B$6)&gt;2020,"R"&amp;TEXT(VALUE($B$6)-2020,"00"),"H"&amp;VALUE($B$6)-1990))</f>
        <v>R03</v>
      </c>
      <c r="E11" s="65" t="str">
        <f>IF(VALUE($B$6)=0,"",IF(VALUE($B$6)&gt;2019,"R"&amp;TEXT(VALUE($B$6)-2019,"00"),"H"&amp;VALUE($B$6)-1989))</f>
        <v>R04</v>
      </c>
      <c r="F11" s="65" t="str">
        <f>IF(VALUE($B$6)=0,"",IF(VALUE($B$6)&gt;2018,"R"&amp;TEXT(VALUE($B$6)-2018,"00"),"H"&amp;VALUE($B$6)-1988))</f>
        <v>R05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NT025112</cp:lastModifiedBy>
  <cp:lastPrinted>2025-01-28T08:05:40Z</cp:lastPrinted>
  <dcterms:created xsi:type="dcterms:W3CDTF">2024-12-19T01:07:58Z</dcterms:created>
  <dcterms:modified xsi:type="dcterms:W3CDTF">2025-03-10T05:04:54Z</dcterms:modified>
  <cp:category/>
</cp:coreProperties>
</file>