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c-177-013\共有\★学籍\y_各種データ\ホームページ\オープンデータ\中学校　アップロード\"/>
    </mc:Choice>
  </mc:AlternateContent>
  <xr:revisionPtr revIDLastSave="0" documentId="13_ncr:1_{520DD5ED-A20C-4643-8874-262B215981B1}" xr6:coauthVersionLast="47" xr6:coauthVersionMax="47" xr10:uidLastSave="{00000000-0000-0000-0000-000000000000}"/>
  <bookViews>
    <workbookView xWindow="-120" yWindow="-120" windowWidth="20640" windowHeight="11040" xr2:uid="{82D877A1-2FE7-4726-9FE2-642CBA81E02A}"/>
  </bookViews>
  <sheets>
    <sheet name="【中学校】（HP）" sheetId="1" r:id="rId1"/>
  </sheets>
  <externalReferences>
    <externalReference r:id="rId2"/>
  </externalReferences>
  <definedNames>
    <definedName name="_xlnm.Print_Area" localSheetId="0">'【中学校】（HP）'!$A$1:$Q$169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8" i="1" l="1"/>
  <c r="L167" i="1"/>
  <c r="I167" i="1"/>
  <c r="F167" i="1"/>
  <c r="P166" i="1"/>
  <c r="L165" i="1"/>
  <c r="I165" i="1"/>
  <c r="F165" i="1"/>
  <c r="M161" i="1"/>
  <c r="J161" i="1"/>
  <c r="G161" i="1"/>
  <c r="Q161" i="1" s="1"/>
  <c r="Q160" i="1"/>
  <c r="O159" i="1"/>
  <c r="Q158" i="1" s="1"/>
  <c r="O156" i="1"/>
  <c r="M156" i="1"/>
  <c r="O155" i="1"/>
  <c r="M155" i="1"/>
  <c r="J155" i="1"/>
  <c r="G155" i="1"/>
  <c r="Q155" i="1" s="1"/>
  <c r="M154" i="1"/>
  <c r="J154" i="1"/>
  <c r="G154" i="1"/>
  <c r="O154" i="1" s="1"/>
  <c r="Q153" i="1" s="1"/>
  <c r="M152" i="1"/>
  <c r="J152" i="1"/>
  <c r="J156" i="1" s="1"/>
  <c r="Q156" i="1" s="1"/>
  <c r="G152" i="1"/>
  <c r="G156" i="1" s="1"/>
  <c r="O151" i="1"/>
  <c r="O150" i="1"/>
  <c r="M150" i="1"/>
  <c r="J150" i="1"/>
  <c r="Q150" i="1" s="1"/>
  <c r="G150" i="1"/>
  <c r="M149" i="1"/>
  <c r="J149" i="1"/>
  <c r="G149" i="1"/>
  <c r="O149" i="1" s="1"/>
  <c r="Q148" i="1" s="1"/>
  <c r="M147" i="1"/>
  <c r="M151" i="1" s="1"/>
  <c r="J147" i="1"/>
  <c r="J151" i="1" s="1"/>
  <c r="G147" i="1"/>
  <c r="G151" i="1" s="1"/>
  <c r="O146" i="1"/>
  <c r="M146" i="1"/>
  <c r="O145" i="1"/>
  <c r="M145" i="1"/>
  <c r="J145" i="1"/>
  <c r="G145" i="1"/>
  <c r="Q145" i="1" s="1"/>
  <c r="O144" i="1"/>
  <c r="Q143" i="1" s="1"/>
  <c r="M144" i="1"/>
  <c r="J144" i="1"/>
  <c r="G144" i="1"/>
  <c r="M142" i="1"/>
  <c r="J142" i="1"/>
  <c r="J146" i="1" s="1"/>
  <c r="G142" i="1"/>
  <c r="G146" i="1" s="1"/>
  <c r="Q146" i="1" s="1"/>
  <c r="O141" i="1"/>
  <c r="Q140" i="1"/>
  <c r="O140" i="1"/>
  <c r="M140" i="1"/>
  <c r="J140" i="1"/>
  <c r="G140" i="1"/>
  <c r="M139" i="1"/>
  <c r="J139" i="1"/>
  <c r="G139" i="1"/>
  <c r="O139" i="1" s="1"/>
  <c r="M137" i="1"/>
  <c r="M141" i="1" s="1"/>
  <c r="J137" i="1"/>
  <c r="J141" i="1" s="1"/>
  <c r="G137" i="1"/>
  <c r="Q138" i="1" s="1"/>
  <c r="Q136" i="1"/>
  <c r="O136" i="1"/>
  <c r="M136" i="1"/>
  <c r="O135" i="1"/>
  <c r="M135" i="1"/>
  <c r="J135" i="1"/>
  <c r="G135" i="1"/>
  <c r="Q135" i="1" s="1"/>
  <c r="M134" i="1"/>
  <c r="J134" i="1"/>
  <c r="G134" i="1"/>
  <c r="O134" i="1" s="1"/>
  <c r="Q133" i="1" s="1"/>
  <c r="M132" i="1"/>
  <c r="J132" i="1"/>
  <c r="J136" i="1" s="1"/>
  <c r="G132" i="1"/>
  <c r="G136" i="1" s="1"/>
  <c r="O131" i="1"/>
  <c r="O130" i="1"/>
  <c r="M130" i="1"/>
  <c r="J130" i="1"/>
  <c r="Q130" i="1" s="1"/>
  <c r="G130" i="1"/>
  <c r="M129" i="1"/>
  <c r="J129" i="1"/>
  <c r="G129" i="1"/>
  <c r="O129" i="1" s="1"/>
  <c r="M127" i="1"/>
  <c r="M131" i="1" s="1"/>
  <c r="J127" i="1"/>
  <c r="J131" i="1" s="1"/>
  <c r="G127" i="1"/>
  <c r="Q128" i="1" s="1"/>
  <c r="O126" i="1"/>
  <c r="M126" i="1"/>
  <c r="O125" i="1"/>
  <c r="M125" i="1"/>
  <c r="J125" i="1"/>
  <c r="G125" i="1"/>
  <c r="M124" i="1"/>
  <c r="J124" i="1"/>
  <c r="G124" i="1"/>
  <c r="O124" i="1" s="1"/>
  <c r="Q123" i="1" s="1"/>
  <c r="M122" i="1"/>
  <c r="J122" i="1"/>
  <c r="J126" i="1" s="1"/>
  <c r="G122" i="1"/>
  <c r="G126" i="1" s="1"/>
  <c r="Q126" i="1" s="1"/>
  <c r="O121" i="1"/>
  <c r="O120" i="1"/>
  <c r="M120" i="1"/>
  <c r="J120" i="1"/>
  <c r="Q120" i="1" s="1"/>
  <c r="G120" i="1"/>
  <c r="M119" i="1"/>
  <c r="J119" i="1"/>
  <c r="G119" i="1"/>
  <c r="O119" i="1" s="1"/>
  <c r="M117" i="1"/>
  <c r="M121" i="1" s="1"/>
  <c r="J117" i="1"/>
  <c r="Q118" i="1" s="1"/>
  <c r="G117" i="1"/>
  <c r="G121" i="1" s="1"/>
  <c r="O116" i="1"/>
  <c r="M116" i="1"/>
  <c r="O115" i="1"/>
  <c r="M115" i="1"/>
  <c r="J115" i="1"/>
  <c r="G115" i="1"/>
  <c r="Q115" i="1" s="1"/>
  <c r="M114" i="1"/>
  <c r="J114" i="1"/>
  <c r="G114" i="1"/>
  <c r="O114" i="1" s="1"/>
  <c r="Q113" i="1" s="1"/>
  <c r="M112" i="1"/>
  <c r="J112" i="1"/>
  <c r="J116" i="1" s="1"/>
  <c r="G112" i="1"/>
  <c r="G116" i="1" s="1"/>
  <c r="Q116" i="1" s="1"/>
  <c r="O111" i="1"/>
  <c r="O110" i="1"/>
  <c r="M110" i="1"/>
  <c r="J110" i="1"/>
  <c r="Q110" i="1" s="1"/>
  <c r="G110" i="1"/>
  <c r="M109" i="1"/>
  <c r="J109" i="1"/>
  <c r="G109" i="1"/>
  <c r="O109" i="1" s="1"/>
  <c r="M107" i="1"/>
  <c r="M111" i="1" s="1"/>
  <c r="J107" i="1"/>
  <c r="J111" i="1" s="1"/>
  <c r="G107" i="1"/>
  <c r="Q108" i="1" s="1"/>
  <c r="O106" i="1"/>
  <c r="M106" i="1"/>
  <c r="O105" i="1"/>
  <c r="M105" i="1"/>
  <c r="J105" i="1"/>
  <c r="G105" i="1"/>
  <c r="Q105" i="1" s="1"/>
  <c r="M104" i="1"/>
  <c r="J104" i="1"/>
  <c r="G104" i="1"/>
  <c r="O104" i="1" s="1"/>
  <c r="Q103" i="1" s="1"/>
  <c r="M102" i="1"/>
  <c r="J102" i="1"/>
  <c r="J106" i="1" s="1"/>
  <c r="G102" i="1"/>
  <c r="G106" i="1" s="1"/>
  <c r="Q106" i="1" s="1"/>
  <c r="O101" i="1"/>
  <c r="O100" i="1"/>
  <c r="M100" i="1"/>
  <c r="J100" i="1"/>
  <c r="Q100" i="1" s="1"/>
  <c r="G100" i="1"/>
  <c r="M99" i="1"/>
  <c r="J99" i="1"/>
  <c r="G99" i="1"/>
  <c r="O99" i="1" s="1"/>
  <c r="Q98" i="1"/>
  <c r="M97" i="1"/>
  <c r="M101" i="1" s="1"/>
  <c r="J97" i="1"/>
  <c r="J101" i="1" s="1"/>
  <c r="G97" i="1"/>
  <c r="G101" i="1" s="1"/>
  <c r="Q101" i="1" s="1"/>
  <c r="O96" i="1"/>
  <c r="M96" i="1"/>
  <c r="O95" i="1"/>
  <c r="M95" i="1"/>
  <c r="J95" i="1"/>
  <c r="G95" i="1"/>
  <c r="Q95" i="1" s="1"/>
  <c r="M94" i="1"/>
  <c r="O94" i="1" s="1"/>
  <c r="Q93" i="1" s="1"/>
  <c r="J94" i="1"/>
  <c r="G94" i="1"/>
  <c r="M92" i="1"/>
  <c r="J92" i="1"/>
  <c r="J96" i="1" s="1"/>
  <c r="G92" i="1"/>
  <c r="G96" i="1" s="1"/>
  <c r="Q96" i="1" s="1"/>
  <c r="O91" i="1"/>
  <c r="O90" i="1"/>
  <c r="Q90" i="1" s="1"/>
  <c r="M90" i="1"/>
  <c r="J90" i="1"/>
  <c r="G90" i="1"/>
  <c r="M89" i="1"/>
  <c r="J89" i="1"/>
  <c r="G89" i="1"/>
  <c r="O89" i="1" s="1"/>
  <c r="M87" i="1"/>
  <c r="M91" i="1" s="1"/>
  <c r="J87" i="1"/>
  <c r="J91" i="1" s="1"/>
  <c r="G87" i="1"/>
  <c r="Q88" i="1" s="1"/>
  <c r="O86" i="1"/>
  <c r="M86" i="1"/>
  <c r="O85" i="1"/>
  <c r="M85" i="1"/>
  <c r="J85" i="1"/>
  <c r="G85" i="1"/>
  <c r="Q85" i="1" s="1"/>
  <c r="M84" i="1"/>
  <c r="J84" i="1"/>
  <c r="G84" i="1"/>
  <c r="O84" i="1" s="1"/>
  <c r="Q83" i="1" s="1"/>
  <c r="M82" i="1"/>
  <c r="J82" i="1"/>
  <c r="J86" i="1" s="1"/>
  <c r="Q86" i="1" s="1"/>
  <c r="G82" i="1"/>
  <c r="G86" i="1" s="1"/>
  <c r="O81" i="1"/>
  <c r="O80" i="1"/>
  <c r="M80" i="1"/>
  <c r="J80" i="1"/>
  <c r="Q80" i="1" s="1"/>
  <c r="G80" i="1"/>
  <c r="M79" i="1"/>
  <c r="J79" i="1"/>
  <c r="G79" i="1"/>
  <c r="O79" i="1" s="1"/>
  <c r="M77" i="1"/>
  <c r="M81" i="1" s="1"/>
  <c r="J77" i="1"/>
  <c r="J81" i="1" s="1"/>
  <c r="G77" i="1"/>
  <c r="Q78" i="1" s="1"/>
  <c r="O76" i="1"/>
  <c r="M76" i="1"/>
  <c r="O75" i="1"/>
  <c r="M75" i="1"/>
  <c r="J75" i="1"/>
  <c r="G75" i="1"/>
  <c r="Q75" i="1" s="1"/>
  <c r="M74" i="1"/>
  <c r="J74" i="1"/>
  <c r="G74" i="1"/>
  <c r="O74" i="1" s="1"/>
  <c r="Q73" i="1" s="1"/>
  <c r="M72" i="1"/>
  <c r="J72" i="1"/>
  <c r="J76" i="1" s="1"/>
  <c r="G72" i="1"/>
  <c r="G76" i="1" s="1"/>
  <c r="Q76" i="1" s="1"/>
  <c r="O71" i="1"/>
  <c r="O70" i="1"/>
  <c r="M70" i="1"/>
  <c r="J70" i="1"/>
  <c r="Q70" i="1" s="1"/>
  <c r="G70" i="1"/>
  <c r="M69" i="1"/>
  <c r="J69" i="1"/>
  <c r="G69" i="1"/>
  <c r="O69" i="1" s="1"/>
  <c r="M67" i="1"/>
  <c r="M71" i="1" s="1"/>
  <c r="J67" i="1"/>
  <c r="J71" i="1" s="1"/>
  <c r="G67" i="1"/>
  <c r="Q68" i="1" s="1"/>
  <c r="O66" i="1"/>
  <c r="M66" i="1"/>
  <c r="O65" i="1"/>
  <c r="M65" i="1"/>
  <c r="J65" i="1"/>
  <c r="G65" i="1"/>
  <c r="Q65" i="1" s="1"/>
  <c r="M64" i="1"/>
  <c r="J64" i="1"/>
  <c r="G64" i="1"/>
  <c r="O64" i="1" s="1"/>
  <c r="Q63" i="1" s="1"/>
  <c r="M62" i="1"/>
  <c r="J62" i="1"/>
  <c r="J66" i="1" s="1"/>
  <c r="G62" i="1"/>
  <c r="G66" i="1" s="1"/>
  <c r="Q66" i="1" s="1"/>
  <c r="O61" i="1"/>
  <c r="O60" i="1"/>
  <c r="M60" i="1"/>
  <c r="J60" i="1"/>
  <c r="Q60" i="1" s="1"/>
  <c r="G60" i="1"/>
  <c r="M59" i="1"/>
  <c r="J59" i="1"/>
  <c r="G59" i="1"/>
  <c r="O59" i="1" s="1"/>
  <c r="M57" i="1"/>
  <c r="M61" i="1" s="1"/>
  <c r="J57" i="1"/>
  <c r="J61" i="1" s="1"/>
  <c r="G57" i="1"/>
  <c r="Q58" i="1" s="1"/>
  <c r="O56" i="1"/>
  <c r="M56" i="1"/>
  <c r="O55" i="1"/>
  <c r="M55" i="1"/>
  <c r="J55" i="1"/>
  <c r="G55" i="1"/>
  <c r="Q55" i="1" s="1"/>
  <c r="M54" i="1"/>
  <c r="J54" i="1"/>
  <c r="G54" i="1"/>
  <c r="O54" i="1" s="1"/>
  <c r="Q53" i="1" s="1"/>
  <c r="M52" i="1"/>
  <c r="J52" i="1"/>
  <c r="J56" i="1" s="1"/>
  <c r="G52" i="1"/>
  <c r="G56" i="1" s="1"/>
  <c r="Q56" i="1" s="1"/>
  <c r="O51" i="1"/>
  <c r="O50" i="1"/>
  <c r="M50" i="1"/>
  <c r="J50" i="1"/>
  <c r="Q50" i="1" s="1"/>
  <c r="G50" i="1"/>
  <c r="M49" i="1"/>
  <c r="J49" i="1"/>
  <c r="G49" i="1"/>
  <c r="O49" i="1" s="1"/>
  <c r="M47" i="1"/>
  <c r="Q48" i="1" s="1"/>
  <c r="J47" i="1"/>
  <c r="J51" i="1" s="1"/>
  <c r="G47" i="1"/>
  <c r="G51" i="1" s="1"/>
  <c r="O46" i="1"/>
  <c r="M46" i="1"/>
  <c r="O45" i="1"/>
  <c r="M45" i="1"/>
  <c r="J45" i="1"/>
  <c r="G45" i="1"/>
  <c r="Q45" i="1" s="1"/>
  <c r="M44" i="1"/>
  <c r="J44" i="1"/>
  <c r="O44" i="1" s="1"/>
  <c r="Q43" i="1" s="1"/>
  <c r="G44" i="1"/>
  <c r="M42" i="1"/>
  <c r="J42" i="1"/>
  <c r="J46" i="1" s="1"/>
  <c r="G42" i="1"/>
  <c r="G46" i="1" s="1"/>
  <c r="Q46" i="1" s="1"/>
  <c r="O41" i="1"/>
  <c r="O40" i="1"/>
  <c r="M40" i="1"/>
  <c r="Q40" i="1" s="1"/>
  <c r="J40" i="1"/>
  <c r="G40" i="1"/>
  <c r="M39" i="1"/>
  <c r="J39" i="1"/>
  <c r="G39" i="1"/>
  <c r="O39" i="1" s="1"/>
  <c r="M37" i="1"/>
  <c r="M41" i="1" s="1"/>
  <c r="J37" i="1"/>
  <c r="J41" i="1" s="1"/>
  <c r="G37" i="1"/>
  <c r="Q38" i="1" s="1"/>
  <c r="O36" i="1"/>
  <c r="M36" i="1"/>
  <c r="O35" i="1"/>
  <c r="M35" i="1"/>
  <c r="J35" i="1"/>
  <c r="G35" i="1"/>
  <c r="Q35" i="1" s="1"/>
  <c r="M34" i="1"/>
  <c r="J34" i="1"/>
  <c r="G34" i="1"/>
  <c r="O34" i="1" s="1"/>
  <c r="Q33" i="1" s="1"/>
  <c r="M32" i="1"/>
  <c r="J32" i="1"/>
  <c r="J36" i="1" s="1"/>
  <c r="G32" i="1"/>
  <c r="G36" i="1" s="1"/>
  <c r="Q36" i="1" s="1"/>
  <c r="O31" i="1"/>
  <c r="O30" i="1"/>
  <c r="O166" i="1" s="1"/>
  <c r="M30" i="1"/>
  <c r="M166" i="1" s="1"/>
  <c r="J30" i="1"/>
  <c r="Q30" i="1" s="1"/>
  <c r="G30" i="1"/>
  <c r="M29" i="1"/>
  <c r="J29" i="1"/>
  <c r="G29" i="1"/>
  <c r="O29" i="1" s="1"/>
  <c r="Q28" i="1" s="1"/>
  <c r="M27" i="1"/>
  <c r="M31" i="1" s="1"/>
  <c r="J27" i="1"/>
  <c r="J31" i="1" s="1"/>
  <c r="G27" i="1"/>
  <c r="G31" i="1" s="1"/>
  <c r="Q31" i="1" s="1"/>
  <c r="O26" i="1"/>
  <c r="M26" i="1"/>
  <c r="O25" i="1"/>
  <c r="M25" i="1"/>
  <c r="J25" i="1"/>
  <c r="G25" i="1"/>
  <c r="Q25" i="1" s="1"/>
  <c r="O24" i="1"/>
  <c r="Q23" i="1" s="1"/>
  <c r="M24" i="1"/>
  <c r="J24" i="1"/>
  <c r="G24" i="1"/>
  <c r="M22" i="1"/>
  <c r="J22" i="1"/>
  <c r="J26" i="1" s="1"/>
  <c r="G22" i="1"/>
  <c r="G26" i="1" s="1"/>
  <c r="Q26" i="1" s="1"/>
  <c r="O21" i="1"/>
  <c r="Q20" i="1"/>
  <c r="O20" i="1"/>
  <c r="M20" i="1"/>
  <c r="J20" i="1"/>
  <c r="G20" i="1"/>
  <c r="M19" i="1"/>
  <c r="J19" i="1"/>
  <c r="G19" i="1"/>
  <c r="O19" i="1" s="1"/>
  <c r="M17" i="1"/>
  <c r="M162" i="1" s="1"/>
  <c r="J17" i="1"/>
  <c r="J21" i="1" s="1"/>
  <c r="G17" i="1"/>
  <c r="Q18" i="1" s="1"/>
  <c r="O16" i="1"/>
  <c r="M16" i="1"/>
  <c r="O15" i="1"/>
  <c r="M15" i="1"/>
  <c r="J15" i="1"/>
  <c r="G15" i="1"/>
  <c r="M14" i="1"/>
  <c r="J14" i="1"/>
  <c r="J164" i="1" s="1"/>
  <c r="G14" i="1"/>
  <c r="G164" i="1" s="1"/>
  <c r="M12" i="1"/>
  <c r="J12" i="1"/>
  <c r="G12" i="1"/>
  <c r="Q151" i="1" l="1"/>
  <c r="M51" i="1"/>
  <c r="Q51" i="1" s="1"/>
  <c r="G71" i="1"/>
  <c r="Q71" i="1" s="1"/>
  <c r="J121" i="1"/>
  <c r="Q121" i="1" s="1"/>
  <c r="M164" i="1"/>
  <c r="O164" i="1" s="1"/>
  <c r="G21" i="1"/>
  <c r="Q21" i="1" s="1"/>
  <c r="G141" i="1"/>
  <c r="Q141" i="1" s="1"/>
  <c r="G91" i="1"/>
  <c r="Q91" i="1" s="1"/>
  <c r="Q165" i="1"/>
  <c r="M21" i="1"/>
  <c r="G41" i="1"/>
  <c r="Q41" i="1" s="1"/>
  <c r="G111" i="1"/>
  <c r="Q111" i="1" s="1"/>
  <c r="O14" i="1"/>
  <c r="Q13" i="1" s="1"/>
  <c r="G61" i="1"/>
  <c r="Q61" i="1" s="1"/>
  <c r="G166" i="1"/>
  <c r="Q15" i="1"/>
  <c r="G131" i="1"/>
  <c r="Q131" i="1" s="1"/>
  <c r="J166" i="1"/>
  <c r="G81" i="1"/>
  <c r="Q81" i="1" s="1"/>
  <c r="G162" i="1"/>
  <c r="M168" i="1"/>
  <c r="J162" i="1"/>
  <c r="O168" i="1"/>
  <c r="Q125" i="1"/>
  <c r="G16" i="1"/>
  <c r="J16" i="1"/>
  <c r="Q163" i="1" l="1"/>
  <c r="G168" i="1"/>
  <c r="Q16" i="1"/>
  <c r="J168" i="1"/>
  <c r="Q167" i="1" l="1"/>
</calcChain>
</file>

<file path=xl/sharedStrings.xml><?xml version="1.0" encoding="utf-8"?>
<sst xmlns="http://schemas.openxmlformats.org/spreadsheetml/2006/main" count="366" uniqueCount="61">
  <si>
    <t>令和８年５月１日現在児童生徒数・学級数調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0" eb="12">
      <t>ジドウ</t>
    </rPh>
    <rPh sb="12" eb="14">
      <t>セイト</t>
    </rPh>
    <rPh sb="14" eb="15">
      <t>スウ</t>
    </rPh>
    <rPh sb="16" eb="18">
      <t>ガッキュウ</t>
    </rPh>
    <rPh sb="18" eb="19">
      <t>スウ</t>
    </rPh>
    <rPh sb="19" eb="20">
      <t>シラベ</t>
    </rPh>
    <phoneticPr fontId="4"/>
  </si>
  <si>
    <t xml:space="preserve">(2） 中学校（8.5.1） </t>
    <phoneticPr fontId="4"/>
  </si>
  <si>
    <t>設</t>
    <rPh sb="0" eb="1">
      <t>セツ</t>
    </rPh>
    <phoneticPr fontId="4"/>
  </si>
  <si>
    <t>学</t>
    <rPh sb="0" eb="1">
      <t>ガク</t>
    </rPh>
    <phoneticPr fontId="4"/>
  </si>
  <si>
    <t>学</t>
    <phoneticPr fontId="4"/>
  </si>
  <si>
    <t>１</t>
  </si>
  <si>
    <t>２</t>
  </si>
  <si>
    <t>３</t>
  </si>
  <si>
    <t>特別支援学級</t>
    <rPh sb="0" eb="2">
      <t>トクベツ</t>
    </rPh>
    <rPh sb="2" eb="4">
      <t>シエン</t>
    </rPh>
    <rPh sb="4" eb="6">
      <t>ガッキュウ</t>
    </rPh>
    <phoneticPr fontId="4"/>
  </si>
  <si>
    <t xml:space="preserve"> 調査事項</t>
  </si>
  <si>
    <t>置</t>
    <rPh sb="0" eb="1">
      <t>チ</t>
    </rPh>
    <phoneticPr fontId="4"/>
  </si>
  <si>
    <t>校</t>
    <rPh sb="0" eb="1">
      <t>コウ</t>
    </rPh>
    <phoneticPr fontId="4"/>
  </si>
  <si>
    <t>校</t>
  </si>
  <si>
    <t>学</t>
  </si>
  <si>
    <t>計</t>
    <phoneticPr fontId="4"/>
  </si>
  <si>
    <t>者</t>
    <rPh sb="0" eb="1">
      <t>モノ</t>
    </rPh>
    <phoneticPr fontId="4"/>
  </si>
  <si>
    <t>番</t>
  </si>
  <si>
    <t xml:space="preserve"> 区　　分</t>
  </si>
  <si>
    <t>名</t>
  </si>
  <si>
    <t>号</t>
  </si>
  <si>
    <t>年</t>
  </si>
  <si>
    <t>松山市</t>
    <rPh sb="0" eb="3">
      <t>マツヤマシ</t>
    </rPh>
    <phoneticPr fontId="4"/>
  </si>
  <si>
    <t>拓南中</t>
    <rPh sb="0" eb="2">
      <t>タクナン</t>
    </rPh>
    <rPh sb="2" eb="3">
      <t>チュウ</t>
    </rPh>
    <phoneticPr fontId="4"/>
  </si>
  <si>
    <t>生　徒　数</t>
  </si>
  <si>
    <t>(</t>
    <phoneticPr fontId="4"/>
  </si>
  <si>
    <t>)</t>
    <phoneticPr fontId="4"/>
  </si>
  <si>
    <t>実学級数</t>
    <phoneticPr fontId="4"/>
  </si>
  <si>
    <t>標準学級数</t>
  </si>
  <si>
    <t>雄新中</t>
    <rPh sb="0" eb="1">
      <t>ユウ</t>
    </rPh>
    <rPh sb="1" eb="2">
      <t>シン</t>
    </rPh>
    <rPh sb="2" eb="3">
      <t>チュウ</t>
    </rPh>
    <phoneticPr fontId="4"/>
  </si>
  <si>
    <t>勝山中</t>
    <rPh sb="0" eb="2">
      <t>カツヤマ</t>
    </rPh>
    <rPh sb="2" eb="3">
      <t>チュウ</t>
    </rPh>
    <phoneticPr fontId="4"/>
  </si>
  <si>
    <t>東中</t>
    <rPh sb="0" eb="1">
      <t>ヒガシ</t>
    </rPh>
    <rPh sb="1" eb="2">
      <t>チュウ</t>
    </rPh>
    <phoneticPr fontId="4"/>
  </si>
  <si>
    <t>道後中</t>
    <rPh sb="0" eb="2">
      <t>ドウゴ</t>
    </rPh>
    <rPh sb="2" eb="3">
      <t>チュウ</t>
    </rPh>
    <phoneticPr fontId="4"/>
  </si>
  <si>
    <t>鴨川中</t>
    <rPh sb="0" eb="2">
      <t>カモガワ</t>
    </rPh>
    <rPh sb="2" eb="3">
      <t>チュウ</t>
    </rPh>
    <phoneticPr fontId="4"/>
  </si>
  <si>
    <t>内宮中</t>
    <rPh sb="0" eb="1">
      <t>ウチ</t>
    </rPh>
    <rPh sb="1" eb="2">
      <t>ミヤ</t>
    </rPh>
    <rPh sb="2" eb="3">
      <t>チュウ</t>
    </rPh>
    <phoneticPr fontId="4"/>
  </si>
  <si>
    <t>三津浜中</t>
    <rPh sb="0" eb="3">
      <t>ミツハマ</t>
    </rPh>
    <rPh sb="3" eb="4">
      <t>チュウ</t>
    </rPh>
    <phoneticPr fontId="4"/>
  </si>
  <si>
    <t>高浜中</t>
    <rPh sb="0" eb="2">
      <t>タカハマ</t>
    </rPh>
    <rPh sb="2" eb="3">
      <t>チュウ</t>
    </rPh>
    <phoneticPr fontId="4"/>
  </si>
  <si>
    <t>津田中</t>
    <rPh sb="0" eb="2">
      <t>ツダ</t>
    </rPh>
    <rPh sb="2" eb="3">
      <t>チュウ</t>
    </rPh>
    <phoneticPr fontId="4"/>
  </si>
  <si>
    <t>垣生中</t>
    <rPh sb="0" eb="1">
      <t>カキ</t>
    </rPh>
    <rPh sb="1" eb="2">
      <t>ナマ</t>
    </rPh>
    <rPh sb="2" eb="3">
      <t>チュウ</t>
    </rPh>
    <phoneticPr fontId="4"/>
  </si>
  <si>
    <t>興居島中</t>
    <rPh sb="0" eb="1">
      <t>キョウ</t>
    </rPh>
    <rPh sb="1" eb="2">
      <t>キョ</t>
    </rPh>
    <rPh sb="2" eb="3">
      <t>シマ</t>
    </rPh>
    <rPh sb="3" eb="4">
      <t>チュウ</t>
    </rPh>
    <phoneticPr fontId="4"/>
  </si>
  <si>
    <t>余土中</t>
    <rPh sb="0" eb="1">
      <t>ヨ</t>
    </rPh>
    <rPh sb="1" eb="2">
      <t>ツチ</t>
    </rPh>
    <rPh sb="2" eb="3">
      <t>チュウ</t>
    </rPh>
    <phoneticPr fontId="4"/>
  </si>
  <si>
    <t>湯山中</t>
    <rPh sb="0" eb="2">
      <t>ユヤマ</t>
    </rPh>
    <rPh sb="2" eb="3">
      <t>チュウ</t>
    </rPh>
    <phoneticPr fontId="4"/>
  </si>
  <si>
    <t>日浦中</t>
    <rPh sb="0" eb="2">
      <t>ヒウラ</t>
    </rPh>
    <rPh sb="2" eb="3">
      <t>チュウ</t>
    </rPh>
    <phoneticPr fontId="4"/>
  </si>
  <si>
    <t>旭中</t>
    <rPh sb="0" eb="1">
      <t>アサヒ</t>
    </rPh>
    <rPh sb="1" eb="2">
      <t>チュウ</t>
    </rPh>
    <phoneticPr fontId="4"/>
  </si>
  <si>
    <t>久米中</t>
    <rPh sb="0" eb="2">
      <t>クメ</t>
    </rPh>
    <rPh sb="2" eb="3">
      <t>チュウ</t>
    </rPh>
    <phoneticPr fontId="4"/>
  </si>
  <si>
    <t>小野中</t>
    <rPh sb="0" eb="2">
      <t>オノ</t>
    </rPh>
    <rPh sb="2" eb="3">
      <t>チュウ</t>
    </rPh>
    <phoneticPr fontId="4"/>
  </si>
  <si>
    <t>久谷中</t>
    <rPh sb="0" eb="2">
      <t>クタニ</t>
    </rPh>
    <rPh sb="2" eb="3">
      <t>チュウ</t>
    </rPh>
    <phoneticPr fontId="4"/>
  </si>
  <si>
    <t>南中</t>
    <rPh sb="0" eb="1">
      <t>ミナミ</t>
    </rPh>
    <rPh sb="1" eb="2">
      <t>チュウ</t>
    </rPh>
    <phoneticPr fontId="4"/>
  </si>
  <si>
    <t>西中</t>
    <rPh sb="0" eb="1">
      <t>ニシ</t>
    </rPh>
    <rPh sb="1" eb="2">
      <t>チュウ</t>
    </rPh>
    <phoneticPr fontId="4"/>
  </si>
  <si>
    <t>南第二中</t>
    <rPh sb="0" eb="1">
      <t>ミナミ</t>
    </rPh>
    <rPh sb="1" eb="3">
      <t>ダイニ</t>
    </rPh>
    <phoneticPr fontId="4"/>
  </si>
  <si>
    <t>桑原中</t>
    <rPh sb="0" eb="2">
      <t>クワバラ</t>
    </rPh>
    <rPh sb="2" eb="3">
      <t>チュウ</t>
    </rPh>
    <phoneticPr fontId="4"/>
  </si>
  <si>
    <t>椿中</t>
    <rPh sb="0" eb="1">
      <t>ツバキ</t>
    </rPh>
    <rPh sb="1" eb="2">
      <t>チュウ</t>
    </rPh>
    <phoneticPr fontId="4"/>
  </si>
  <si>
    <t>城西中</t>
    <rPh sb="0" eb="2">
      <t>ジョウセイ</t>
    </rPh>
    <rPh sb="2" eb="3">
      <t>チュウ</t>
    </rPh>
    <phoneticPr fontId="4"/>
  </si>
  <si>
    <t>北中</t>
    <rPh sb="0" eb="1">
      <t>キタ</t>
    </rPh>
    <rPh sb="1" eb="2">
      <t>チュウ</t>
    </rPh>
    <phoneticPr fontId="4"/>
  </si>
  <si>
    <t>北条北中</t>
    <rPh sb="0" eb="2">
      <t>ホウジョウ</t>
    </rPh>
    <rPh sb="2" eb="3">
      <t>キタ</t>
    </rPh>
    <rPh sb="3" eb="4">
      <t>チュウ</t>
    </rPh>
    <phoneticPr fontId="4"/>
  </si>
  <si>
    <t>北条南中</t>
    <rPh sb="0" eb="2">
      <t>ホウジョウ</t>
    </rPh>
    <rPh sb="2" eb="3">
      <t>ミナミ</t>
    </rPh>
    <rPh sb="3" eb="4">
      <t>チュウ</t>
    </rPh>
    <phoneticPr fontId="4"/>
  </si>
  <si>
    <t>中島中</t>
    <rPh sb="0" eb="2">
      <t>ナカジマ</t>
    </rPh>
    <rPh sb="2" eb="3">
      <t>チュウ</t>
    </rPh>
    <phoneticPr fontId="4"/>
  </si>
  <si>
    <t>(</t>
  </si>
  <si>
    <t>)</t>
  </si>
  <si>
    <t>合計
(小計)</t>
    <phoneticPr fontId="4"/>
  </si>
  <si>
    <t>複式</t>
    <rPh sb="0" eb="2">
      <t>フクシキ</t>
    </rPh>
    <phoneticPr fontId="4"/>
  </si>
  <si>
    <t>標準学級数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</si>
</sst>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 shrinkToFit="1"/>
    </xf>
    <xf numFmtId="0" fontId="6" fillId="0" borderId="0" xfId="0" applyFont="1" applyAlignment="1"/>
    <xf numFmtId="0" fontId="7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shrinkToFit="1"/>
    </xf>
    <xf numFmtId="0" fontId="6" fillId="0" borderId="1" xfId="0" applyFont="1" applyBorder="1" applyAlignment="1"/>
    <xf numFmtId="0" fontId="7" fillId="0" borderId="1" xfId="0" applyFont="1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shrinkToFit="1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/>
    <xf numFmtId="0" fontId="3" fillId="0" borderId="2" xfId="0" applyFont="1" applyBorder="1" applyAlignment="1"/>
    <xf numFmtId="0" fontId="3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shrinkToFit="1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3" fillId="0" borderId="6" xfId="0" applyFont="1" applyBorder="1" applyAlignment="1"/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shrinkToFit="1"/>
    </xf>
    <xf numFmtId="0" fontId="3" fillId="0" borderId="8" xfId="0" applyFont="1" applyBorder="1" applyAlignment="1">
      <alignment horizontal="center" shrinkToFit="1"/>
    </xf>
    <xf numFmtId="0" fontId="6" fillId="0" borderId="9" xfId="0" applyFont="1" applyBorder="1" applyAlignment="1"/>
    <xf numFmtId="0" fontId="7" fillId="0" borderId="9" xfId="0" applyFont="1" applyBorder="1" applyAlignment="1">
      <alignment horizontal="right"/>
    </xf>
    <xf numFmtId="0" fontId="3" fillId="0" borderId="9" xfId="0" applyFont="1" applyBorder="1" applyAlignment="1"/>
    <xf numFmtId="0" fontId="3" fillId="0" borderId="11" xfId="0" applyFont="1" applyBorder="1" applyAlignment="1">
      <alignment shrinkToFit="1"/>
    </xf>
    <xf numFmtId="0" fontId="1" fillId="0" borderId="6" xfId="0" applyFont="1" applyBorder="1" applyAlignment="1"/>
    <xf numFmtId="176" fontId="8" fillId="0" borderId="6" xfId="0" applyNumberFormat="1" applyFont="1" applyBorder="1" applyAlignment="1">
      <alignment shrinkToFit="1"/>
    </xf>
    <xf numFmtId="176" fontId="8" fillId="0" borderId="0" xfId="0" applyNumberFormat="1" applyFont="1" applyAlignment="1" applyProtection="1">
      <alignment shrinkToFit="1"/>
      <protection locked="0"/>
    </xf>
    <xf numFmtId="176" fontId="8" fillId="0" borderId="0" xfId="0" applyNumberFormat="1" applyFont="1" applyAlignment="1">
      <alignment shrinkToFit="1"/>
    </xf>
    <xf numFmtId="176" fontId="8" fillId="2" borderId="8" xfId="0" applyNumberFormat="1" applyFont="1" applyFill="1" applyBorder="1" applyAlignment="1">
      <alignment shrinkToFit="1"/>
    </xf>
    <xf numFmtId="0" fontId="1" fillId="0" borderId="6" xfId="0" applyFont="1" applyBorder="1" applyAlignment="1">
      <alignment shrinkToFit="1"/>
    </xf>
    <xf numFmtId="176" fontId="8" fillId="2" borderId="6" xfId="0" applyNumberFormat="1" applyFont="1" applyFill="1" applyBorder="1" applyAlignment="1">
      <alignment shrinkToFit="1"/>
    </xf>
    <xf numFmtId="176" fontId="8" fillId="2" borderId="0" xfId="0" applyNumberFormat="1" applyFont="1" applyFill="1" applyAlignment="1">
      <alignment shrinkToFit="1"/>
    </xf>
    <xf numFmtId="176" fontId="8" fillId="0" borderId="8" xfId="0" applyNumberFormat="1" applyFont="1" applyBorder="1" applyAlignment="1">
      <alignment shrinkToFit="1"/>
    </xf>
    <xf numFmtId="0" fontId="1" fillId="0" borderId="9" xfId="0" applyFont="1" applyBorder="1" applyAlignment="1">
      <alignment shrinkToFit="1"/>
    </xf>
    <xf numFmtId="176" fontId="8" fillId="0" borderId="9" xfId="0" applyNumberFormat="1" applyFont="1" applyBorder="1" applyAlignment="1">
      <alignment shrinkToFit="1"/>
    </xf>
    <xf numFmtId="176" fontId="8" fillId="0" borderId="1" xfId="0" applyNumberFormat="1" applyFont="1" applyBorder="1" applyAlignment="1" applyProtection="1">
      <alignment shrinkToFit="1"/>
      <protection locked="0"/>
    </xf>
    <xf numFmtId="0" fontId="8" fillId="0" borderId="1" xfId="0" applyFont="1" applyBorder="1" applyAlignment="1"/>
    <xf numFmtId="176" fontId="8" fillId="2" borderId="11" xfId="0" applyNumberFormat="1" applyFont="1" applyFill="1" applyBorder="1" applyAlignment="1">
      <alignment shrinkToFit="1"/>
    </xf>
    <xf numFmtId="0" fontId="1" fillId="0" borderId="9" xfId="0" applyFont="1" applyBorder="1" applyAlignment="1">
      <alignment horizontal="center" shrinkToFit="1"/>
    </xf>
    <xf numFmtId="176" fontId="8" fillId="0" borderId="1" xfId="0" applyNumberFormat="1" applyFont="1" applyBorder="1" applyAlignment="1">
      <alignment shrinkToFit="1"/>
    </xf>
    <xf numFmtId="176" fontId="8" fillId="0" borderId="11" xfId="0" applyNumberFormat="1" applyFont="1" applyBorder="1" applyAlignment="1">
      <alignment shrinkToFit="1"/>
    </xf>
    <xf numFmtId="0" fontId="1" fillId="0" borderId="9" xfId="0" applyFont="1" applyBorder="1" applyAlignment="1" applyProtection="1">
      <alignment shrinkToFit="1"/>
      <protection locked="0"/>
    </xf>
    <xf numFmtId="176" fontId="8" fillId="0" borderId="9" xfId="0" applyNumberFormat="1" applyFont="1" applyBorder="1" applyAlignment="1" applyProtection="1">
      <alignment shrinkToFit="1"/>
      <protection locked="0"/>
    </xf>
    <xf numFmtId="0" fontId="9" fillId="0" borderId="0" xfId="0" applyFont="1" applyAlignment="1"/>
    <xf numFmtId="0" fontId="9" fillId="0" borderId="6" xfId="0" applyFont="1" applyBorder="1" applyAlignment="1"/>
    <xf numFmtId="176" fontId="11" fillId="0" borderId="6" xfId="0" applyNumberFormat="1" applyFont="1" applyBorder="1" applyAlignment="1">
      <alignment shrinkToFit="1"/>
    </xf>
    <xf numFmtId="176" fontId="11" fillId="0" borderId="0" xfId="0" applyNumberFormat="1" applyFont="1" applyAlignment="1" applyProtection="1">
      <alignment shrinkToFit="1"/>
      <protection locked="0"/>
    </xf>
    <xf numFmtId="176" fontId="11" fillId="0" borderId="0" xfId="0" applyNumberFormat="1" applyFont="1" applyAlignment="1">
      <alignment shrinkToFit="1"/>
    </xf>
    <xf numFmtId="176" fontId="11" fillId="2" borderId="8" xfId="0" applyNumberFormat="1" applyFont="1" applyFill="1" applyBorder="1" applyAlignment="1">
      <alignment shrinkToFit="1"/>
    </xf>
    <xf numFmtId="0" fontId="9" fillId="0" borderId="6" xfId="0" applyFont="1" applyBorder="1" applyAlignment="1">
      <alignment shrinkToFit="1"/>
    </xf>
    <xf numFmtId="176" fontId="11" fillId="2" borderId="6" xfId="0" applyNumberFormat="1" applyFont="1" applyFill="1" applyBorder="1" applyAlignment="1">
      <alignment shrinkToFit="1"/>
    </xf>
    <xf numFmtId="176" fontId="11" fillId="2" borderId="0" xfId="0" applyNumberFormat="1" applyFont="1" applyFill="1" applyAlignment="1">
      <alignment shrinkToFit="1"/>
    </xf>
    <xf numFmtId="176" fontId="11" fillId="0" borderId="8" xfId="0" applyNumberFormat="1" applyFont="1" applyBorder="1" applyAlignment="1">
      <alignment shrinkToFit="1"/>
    </xf>
    <xf numFmtId="0" fontId="9" fillId="0" borderId="9" xfId="0" applyFont="1" applyBorder="1" applyAlignment="1">
      <alignment shrinkToFit="1"/>
    </xf>
    <xf numFmtId="176" fontId="11" fillId="0" borderId="9" xfId="0" applyNumberFormat="1" applyFont="1" applyBorder="1" applyAlignment="1">
      <alignment shrinkToFit="1"/>
    </xf>
    <xf numFmtId="176" fontId="11" fillId="0" borderId="1" xfId="0" applyNumberFormat="1" applyFont="1" applyBorder="1" applyAlignment="1" applyProtection="1">
      <alignment shrinkToFit="1"/>
      <protection locked="0"/>
    </xf>
    <xf numFmtId="176" fontId="11" fillId="0" borderId="1" xfId="0" applyNumberFormat="1" applyFont="1" applyBorder="1" applyAlignment="1">
      <alignment shrinkToFit="1"/>
    </xf>
    <xf numFmtId="176" fontId="11" fillId="2" borderId="11" xfId="0" applyNumberFormat="1" applyFont="1" applyFill="1" applyBorder="1" applyAlignment="1">
      <alignment shrinkToFit="1"/>
    </xf>
    <xf numFmtId="0" fontId="9" fillId="0" borderId="9" xfId="0" applyFont="1" applyBorder="1" applyAlignment="1">
      <alignment horizontal="center" shrinkToFit="1"/>
    </xf>
    <xf numFmtId="176" fontId="11" fillId="0" borderId="11" xfId="0" applyNumberFormat="1" applyFont="1" applyBorder="1" applyAlignment="1">
      <alignment shrinkToFit="1"/>
    </xf>
    <xf numFmtId="0" fontId="9" fillId="0" borderId="9" xfId="0" applyFont="1" applyBorder="1" applyAlignment="1" applyProtection="1">
      <alignment shrinkToFit="1"/>
      <protection locked="0"/>
    </xf>
    <xf numFmtId="176" fontId="11" fillId="0" borderId="6" xfId="0" applyNumberFormat="1" applyFont="1" applyBorder="1" applyAlignment="1" applyProtection="1">
      <alignment shrinkToFit="1"/>
      <protection locked="0"/>
    </xf>
    <xf numFmtId="176" fontId="11" fillId="0" borderId="14" xfId="0" applyNumberFormat="1" applyFont="1" applyBorder="1" applyAlignment="1">
      <alignment shrinkToFit="1"/>
    </xf>
    <xf numFmtId="0" fontId="1" fillId="0" borderId="20" xfId="0" applyFont="1" applyBorder="1" applyAlignment="1">
      <alignment shrinkToFit="1"/>
    </xf>
    <xf numFmtId="176" fontId="8" fillId="0" borderId="20" xfId="0" applyNumberFormat="1" applyFont="1" applyBorder="1" applyAlignment="1">
      <alignment shrinkToFit="1"/>
    </xf>
    <xf numFmtId="176" fontId="8" fillId="0" borderId="18" xfId="0" applyNumberFormat="1" applyFont="1" applyBorder="1" applyAlignment="1" applyProtection="1">
      <alignment shrinkToFit="1"/>
      <protection locked="0"/>
    </xf>
    <xf numFmtId="176" fontId="8" fillId="0" borderId="18" xfId="0" applyNumberFormat="1" applyFont="1" applyBorder="1" applyAlignment="1">
      <alignment shrinkToFit="1"/>
    </xf>
    <xf numFmtId="176" fontId="8" fillId="2" borderId="21" xfId="0" applyNumberFormat="1" applyFont="1" applyFill="1" applyBorder="1" applyAlignment="1">
      <alignment shrinkToFit="1"/>
    </xf>
    <xf numFmtId="176" fontId="8" fillId="0" borderId="23" xfId="0" applyNumberFormat="1" applyFont="1" applyBorder="1" applyAlignment="1">
      <alignment shrinkToFit="1"/>
    </xf>
    <xf numFmtId="176" fontId="8" fillId="2" borderId="24" xfId="0" applyNumberFormat="1" applyFont="1" applyFill="1" applyBorder="1" applyAlignment="1">
      <alignment shrinkToFit="1"/>
    </xf>
    <xf numFmtId="0" fontId="12" fillId="0" borderId="3" xfId="0" applyFont="1" applyBorder="1" applyAlignment="1" applyProtection="1">
      <alignment horizontal="right" vertical="top" shrinkToFit="1"/>
      <protection locked="0"/>
    </xf>
    <xf numFmtId="176" fontId="8" fillId="0" borderId="2" xfId="0" applyNumberFormat="1" applyFont="1" applyBorder="1" applyAlignment="1" applyProtection="1">
      <alignment shrinkToFit="1"/>
      <protection locked="0"/>
    </xf>
    <xf numFmtId="176" fontId="8" fillId="0" borderId="4" xfId="0" applyNumberFormat="1" applyFont="1" applyBorder="1" applyAlignment="1">
      <alignment shrinkToFit="1"/>
    </xf>
    <xf numFmtId="176" fontId="8" fillId="0" borderId="4" xfId="0" applyNumberFormat="1" applyFont="1" applyBorder="1" applyAlignment="1" applyProtection="1">
      <alignment shrinkToFit="1"/>
      <protection locked="0"/>
    </xf>
    <xf numFmtId="176" fontId="8" fillId="0" borderId="5" xfId="0" applyNumberFormat="1" applyFont="1" applyBorder="1" applyAlignment="1">
      <alignment shrinkToFit="1"/>
    </xf>
    <xf numFmtId="0" fontId="1" fillId="0" borderId="11" xfId="0" applyFont="1" applyBorder="1" applyAlignment="1">
      <alignment vertical="top" shrinkToFit="1"/>
    </xf>
    <xf numFmtId="176" fontId="8" fillId="0" borderId="10" xfId="0" applyNumberFormat="1" applyFont="1" applyBorder="1" applyAlignment="1">
      <alignment shrinkToFit="1"/>
    </xf>
    <xf numFmtId="0" fontId="1" fillId="0" borderId="29" xfId="0" applyFont="1" applyBorder="1" applyAlignment="1" applyProtection="1">
      <alignment vertical="top" shrinkToFit="1"/>
      <protection locked="0"/>
    </xf>
    <xf numFmtId="176" fontId="8" fillId="0" borderId="29" xfId="0" applyNumberFormat="1" applyFont="1" applyBorder="1" applyAlignment="1" applyProtection="1">
      <alignment shrinkToFit="1"/>
      <protection locked="0"/>
    </xf>
    <xf numFmtId="176" fontId="8" fillId="0" borderId="27" xfId="0" applyNumberFormat="1" applyFont="1" applyBorder="1" applyAlignment="1" applyProtection="1">
      <alignment shrinkToFit="1"/>
      <protection locked="0"/>
    </xf>
    <xf numFmtId="176" fontId="8" fillId="0" borderId="28" xfId="0" applyNumberFormat="1" applyFont="1" applyBorder="1" applyAlignment="1" applyProtection="1">
      <alignment shrinkToFit="1"/>
      <protection locked="0"/>
    </xf>
    <xf numFmtId="0" fontId="13" fillId="0" borderId="0" xfId="0" applyFont="1" applyAlignment="1"/>
    <xf numFmtId="0" fontId="8" fillId="0" borderId="0" xfId="0" applyFont="1" applyAlignment="1">
      <alignment shrinkToFit="1"/>
    </xf>
    <xf numFmtId="0" fontId="1" fillId="0" borderId="17" xfId="0" applyFont="1" applyBorder="1" applyAlignment="1" applyProtection="1">
      <alignment horizontal="center" vertical="center" wrapText="1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176" fontId="8" fillId="2" borderId="20" xfId="0" applyNumberFormat="1" applyFont="1" applyFill="1" applyBorder="1" applyAlignment="1">
      <alignment horizontal="center" shrinkToFit="1"/>
    </xf>
    <xf numFmtId="176" fontId="8" fillId="2" borderId="19" xfId="0" applyNumberFormat="1" applyFont="1" applyFill="1" applyBorder="1" applyAlignment="1">
      <alignment horizontal="center" shrinkToFit="1"/>
    </xf>
    <xf numFmtId="176" fontId="8" fillId="0" borderId="9" xfId="0" applyNumberFormat="1" applyFont="1" applyBorder="1" applyAlignment="1">
      <alignment horizontal="center" shrinkToFit="1"/>
    </xf>
    <xf numFmtId="176" fontId="8" fillId="0" borderId="10" xfId="0" applyNumberFormat="1" applyFont="1" applyBorder="1" applyAlignment="1">
      <alignment horizontal="center" shrinkToFit="1"/>
    </xf>
    <xf numFmtId="176" fontId="8" fillId="0" borderId="2" xfId="0" applyNumberFormat="1" applyFont="1" applyBorder="1" applyAlignment="1">
      <alignment horizontal="center" shrinkToFit="1"/>
    </xf>
    <xf numFmtId="176" fontId="8" fillId="0" borderId="5" xfId="0" applyNumberFormat="1" applyFont="1" applyBorder="1" applyAlignment="1">
      <alignment horizontal="center" shrinkToFit="1"/>
    </xf>
    <xf numFmtId="176" fontId="8" fillId="0" borderId="25" xfId="0" applyNumberFormat="1" applyFont="1" applyBorder="1" applyAlignment="1">
      <alignment horizontal="center" shrinkToFit="1"/>
    </xf>
    <xf numFmtId="176" fontId="8" fillId="0" borderId="24" xfId="0" applyNumberFormat="1" applyFont="1" applyBorder="1" applyAlignment="1">
      <alignment horizontal="center" shrinkToFit="1"/>
    </xf>
    <xf numFmtId="0" fontId="8" fillId="0" borderId="9" xfId="0" applyFont="1" applyBorder="1" applyAlignment="1" applyProtection="1">
      <alignment horizontal="center" shrinkToFit="1"/>
      <protection locked="0"/>
    </xf>
    <xf numFmtId="0" fontId="8" fillId="0" borderId="10" xfId="0" applyFont="1" applyBorder="1" applyAlignment="1" applyProtection="1">
      <alignment horizontal="center" shrinkToFit="1"/>
      <protection locked="0"/>
    </xf>
    <xf numFmtId="176" fontId="8" fillId="0" borderId="2" xfId="0" applyNumberFormat="1" applyFont="1" applyBorder="1" applyAlignment="1" applyProtection="1">
      <alignment horizontal="center" shrinkToFit="1"/>
      <protection locked="0"/>
    </xf>
    <xf numFmtId="176" fontId="8" fillId="0" borderId="5" xfId="0" applyNumberFormat="1" applyFont="1" applyBorder="1" applyAlignment="1" applyProtection="1">
      <alignment horizontal="center" shrinkToFit="1"/>
      <protection locked="0"/>
    </xf>
    <xf numFmtId="176" fontId="8" fillId="0" borderId="30" xfId="0" applyNumberFormat="1" applyFont="1" applyBorder="1" applyAlignment="1">
      <alignment horizontal="center" shrinkToFit="1"/>
    </xf>
    <xf numFmtId="176" fontId="8" fillId="0" borderId="29" xfId="0" applyNumberFormat="1" applyFont="1" applyBorder="1" applyAlignment="1" applyProtection="1">
      <alignment horizontal="center" shrinkToFit="1"/>
      <protection locked="0"/>
    </xf>
    <xf numFmtId="176" fontId="8" fillId="0" borderId="28" xfId="0" applyNumberFormat="1" applyFont="1" applyBorder="1" applyAlignment="1" applyProtection="1">
      <alignment horizontal="center" shrinkToFit="1"/>
      <protection locked="0"/>
    </xf>
    <xf numFmtId="0" fontId="9" fillId="0" borderId="3" xfId="0" applyFont="1" applyBorder="1" applyAlignment="1" applyProtection="1">
      <alignment horizontal="center" vertical="center" textRotation="255" shrinkToFit="1"/>
      <protection locked="0"/>
    </xf>
    <xf numFmtId="0" fontId="9" fillId="0" borderId="8" xfId="0" applyFont="1" applyBorder="1" applyAlignment="1" applyProtection="1">
      <alignment horizontal="center" vertical="center" textRotation="255" shrinkToFit="1"/>
      <protection locked="0"/>
    </xf>
    <xf numFmtId="0" fontId="9" fillId="0" borderId="14" xfId="0" applyFont="1" applyBorder="1" applyAlignment="1" applyProtection="1">
      <alignment horizontal="center" vertical="center" textRotation="255" shrinkToFi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176" fontId="11" fillId="2" borderId="2" xfId="0" applyNumberFormat="1" applyFont="1" applyFill="1" applyBorder="1" applyAlignment="1">
      <alignment horizontal="center" shrinkToFit="1"/>
    </xf>
    <xf numFmtId="176" fontId="11" fillId="2" borderId="5" xfId="0" applyNumberFormat="1" applyFont="1" applyFill="1" applyBorder="1" applyAlignment="1">
      <alignment horizontal="center" shrinkToFit="1"/>
    </xf>
    <xf numFmtId="176" fontId="11" fillId="0" borderId="9" xfId="0" applyNumberFormat="1" applyFont="1" applyBorder="1" applyAlignment="1">
      <alignment horizontal="center" shrinkToFit="1"/>
    </xf>
    <xf numFmtId="176" fontId="11" fillId="0" borderId="10" xfId="0" applyNumberFormat="1" applyFont="1" applyBorder="1" applyAlignment="1">
      <alignment horizontal="center" shrinkToFit="1"/>
    </xf>
    <xf numFmtId="176" fontId="11" fillId="0" borderId="12" xfId="0" applyNumberFormat="1" applyFont="1" applyBorder="1" applyAlignment="1" applyProtection="1">
      <alignment horizontal="center" shrinkToFit="1"/>
      <protection locked="0"/>
    </xf>
    <xf numFmtId="176" fontId="11" fillId="0" borderId="13" xfId="0" applyNumberFormat="1" applyFont="1" applyBorder="1" applyAlignment="1" applyProtection="1">
      <alignment horizontal="center" shrinkToFit="1"/>
      <protection locked="0"/>
    </xf>
    <xf numFmtId="176" fontId="11" fillId="0" borderId="15" xfId="0" applyNumberFormat="1" applyFont="1" applyBorder="1" applyAlignment="1" applyProtection="1">
      <alignment horizontal="center" shrinkToFit="1"/>
      <protection locked="0"/>
    </xf>
    <xf numFmtId="176" fontId="11" fillId="0" borderId="16" xfId="0" applyNumberFormat="1" applyFont="1" applyBorder="1" applyAlignment="1" applyProtection="1">
      <alignment horizontal="center" shrinkToFit="1"/>
      <protection locked="0"/>
    </xf>
    <xf numFmtId="0" fontId="1" fillId="0" borderId="3" xfId="0" applyFont="1" applyBorder="1" applyAlignment="1" applyProtection="1">
      <alignment horizontal="center" vertical="center" textRotation="255" shrinkToFit="1"/>
      <protection locked="0"/>
    </xf>
    <xf numFmtId="0" fontId="1" fillId="0" borderId="8" xfId="0" applyFont="1" applyBorder="1" applyAlignment="1" applyProtection="1">
      <alignment horizontal="center" vertical="center" textRotation="255" shrinkToFit="1"/>
      <protection locked="0"/>
    </xf>
    <xf numFmtId="0" fontId="1" fillId="0" borderId="11" xfId="0" applyFont="1" applyBorder="1" applyAlignment="1" applyProtection="1">
      <alignment horizontal="center" vertical="center" textRotation="255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6" fontId="8" fillId="2" borderId="2" xfId="0" applyNumberFormat="1" applyFont="1" applyFill="1" applyBorder="1" applyAlignment="1">
      <alignment horizontal="center" shrinkToFit="1"/>
    </xf>
    <xf numFmtId="176" fontId="8" fillId="2" borderId="5" xfId="0" applyNumberFormat="1" applyFont="1" applyFill="1" applyBorder="1" applyAlignment="1">
      <alignment horizontal="center" shrinkToFit="1"/>
    </xf>
    <xf numFmtId="176" fontId="8" fillId="0" borderId="12" xfId="0" applyNumberFormat="1" applyFont="1" applyBorder="1" applyAlignment="1" applyProtection="1">
      <alignment horizontal="center" shrinkToFit="1"/>
      <protection locked="0"/>
    </xf>
    <xf numFmtId="176" fontId="8" fillId="0" borderId="13" xfId="0" applyNumberFormat="1" applyFont="1" applyBorder="1" applyAlignment="1" applyProtection="1">
      <alignment horizontal="center" shrinkToFit="1"/>
      <protection locked="0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177-013\&#20849;&#26377;\&#9733;&#23398;&#31821;\y_&#21508;&#31278;&#12487;&#12540;&#12479;\&#12507;&#12540;&#12512;&#12506;&#12540;&#12472;\&#12458;&#12540;&#12503;&#12531;&#12487;&#12540;&#12479;\&#26494;&#23665;&#24066;&#12304;&#27161;&#12539;&#23455;&#23398;&#32026;&#25968;&#20837;&#12305;R8&#24180;&#24230;&#20816;&#31461;&#29983;&#24466;&#12539;&#23398;&#32026;&#35211;&#36796;&#25968;5.1%20.xls" TargetMode="External"/><Relationship Id="rId1" Type="http://schemas.openxmlformats.org/officeDocument/2006/relationships/externalLinkPath" Target="/&#9733;&#23398;&#31821;/y_&#21508;&#31278;&#12487;&#12540;&#12479;/&#12507;&#12540;&#12512;&#12506;&#12540;&#12472;/&#12458;&#12540;&#12503;&#12531;&#12487;&#12540;&#12479;/&#26494;&#23665;&#24066;&#12304;&#27161;&#12539;&#23455;&#23398;&#32026;&#25968;&#20837;&#12305;R8&#24180;&#24230;&#20816;&#31461;&#29983;&#24466;&#12539;&#23398;&#32026;&#35211;&#36796;&#25968;5.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小学校】"/>
      <sheetName val="【中学校】"/>
      <sheetName val="小データ"/>
      <sheetName val="中データ"/>
    </sheetNames>
    <sheetDataSet>
      <sheetData sheetId="0"/>
      <sheetData sheetId="1"/>
      <sheetData sheetId="2"/>
      <sheetData sheetId="3">
        <row r="5">
          <cell r="C5" t="str">
            <v>拓南中</v>
          </cell>
          <cell r="D5">
            <v>129</v>
          </cell>
          <cell r="E5">
            <v>127</v>
          </cell>
          <cell r="F5">
            <v>125</v>
          </cell>
          <cell r="G5">
            <v>3</v>
          </cell>
          <cell r="H5">
            <v>4</v>
          </cell>
          <cell r="I5">
            <v>5</v>
          </cell>
          <cell r="J5">
            <v>1</v>
          </cell>
          <cell r="K5">
            <v>2</v>
          </cell>
          <cell r="L5">
            <v>2</v>
          </cell>
          <cell r="M5">
            <v>2</v>
          </cell>
          <cell r="N5">
            <v>2</v>
          </cell>
          <cell r="O5">
            <v>3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5</v>
          </cell>
          <cell r="AC5">
            <v>7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4</v>
          </cell>
          <cell r="AI5">
            <v>4</v>
          </cell>
          <cell r="AJ5">
            <v>4</v>
          </cell>
          <cell r="AK5">
            <v>1</v>
          </cell>
          <cell r="AL5">
            <v>1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</v>
          </cell>
          <cell r="AR5">
            <v>1</v>
          </cell>
          <cell r="AS5">
            <v>1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2</v>
          </cell>
        </row>
        <row r="6">
          <cell r="C6" t="str">
            <v>雄新中</v>
          </cell>
          <cell r="D6">
            <v>188</v>
          </cell>
          <cell r="E6">
            <v>221</v>
          </cell>
          <cell r="F6">
            <v>245</v>
          </cell>
          <cell r="G6">
            <v>13</v>
          </cell>
          <cell r="H6">
            <v>6</v>
          </cell>
          <cell r="I6">
            <v>13</v>
          </cell>
          <cell r="J6">
            <v>6</v>
          </cell>
          <cell r="K6">
            <v>2</v>
          </cell>
          <cell r="L6">
            <v>3</v>
          </cell>
          <cell r="M6">
            <v>7</v>
          </cell>
          <cell r="N6">
            <v>4</v>
          </cell>
          <cell r="O6">
            <v>8</v>
          </cell>
          <cell r="P6">
            <v>0</v>
          </cell>
          <cell r="Q6">
            <v>0</v>
          </cell>
          <cell r="R6">
            <v>1</v>
          </cell>
          <cell r="S6">
            <v>0</v>
          </cell>
          <cell r="T6">
            <v>0</v>
          </cell>
          <cell r="U6">
            <v>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11</v>
          </cell>
          <cell r="AC6">
            <v>19</v>
          </cell>
          <cell r="AD6">
            <v>1</v>
          </cell>
          <cell r="AE6">
            <v>1</v>
          </cell>
          <cell r="AF6">
            <v>0</v>
          </cell>
          <cell r="AG6">
            <v>0</v>
          </cell>
          <cell r="AH6">
            <v>6</v>
          </cell>
          <cell r="AI6">
            <v>7</v>
          </cell>
          <cell r="AJ6">
            <v>7</v>
          </cell>
          <cell r="AK6">
            <v>2</v>
          </cell>
          <cell r="AL6">
            <v>3</v>
          </cell>
          <cell r="AM6">
            <v>1</v>
          </cell>
          <cell r="AN6">
            <v>1</v>
          </cell>
          <cell r="AO6">
            <v>0</v>
          </cell>
          <cell r="AP6">
            <v>0</v>
          </cell>
          <cell r="AQ6">
            <v>7</v>
          </cell>
          <cell r="AR6">
            <v>2</v>
          </cell>
          <cell r="AS6">
            <v>3</v>
          </cell>
          <cell r="AT6">
            <v>1</v>
          </cell>
          <cell r="AU6">
            <v>1</v>
          </cell>
          <cell r="AV6">
            <v>0</v>
          </cell>
          <cell r="AW6">
            <v>0</v>
          </cell>
          <cell r="AX6">
            <v>7</v>
          </cell>
        </row>
        <row r="7">
          <cell r="C7" t="str">
            <v>勝山中</v>
          </cell>
          <cell r="D7">
            <v>166</v>
          </cell>
          <cell r="E7">
            <v>190</v>
          </cell>
          <cell r="F7">
            <v>205</v>
          </cell>
          <cell r="G7">
            <v>4</v>
          </cell>
          <cell r="H7">
            <v>6</v>
          </cell>
          <cell r="I7">
            <v>5</v>
          </cell>
          <cell r="J7">
            <v>1</v>
          </cell>
          <cell r="K7">
            <v>3</v>
          </cell>
          <cell r="L7">
            <v>1</v>
          </cell>
          <cell r="M7">
            <v>3</v>
          </cell>
          <cell r="N7">
            <v>3</v>
          </cell>
          <cell r="O7">
            <v>3</v>
          </cell>
          <cell r="P7">
            <v>0</v>
          </cell>
          <cell r="Q7">
            <v>0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5</v>
          </cell>
          <cell r="AC7">
            <v>9</v>
          </cell>
          <cell r="AD7">
            <v>1</v>
          </cell>
          <cell r="AE7">
            <v>0</v>
          </cell>
          <cell r="AF7">
            <v>0</v>
          </cell>
          <cell r="AG7">
            <v>0</v>
          </cell>
          <cell r="AH7">
            <v>5</v>
          </cell>
          <cell r="AI7">
            <v>5</v>
          </cell>
          <cell r="AJ7">
            <v>6</v>
          </cell>
          <cell r="AK7">
            <v>1</v>
          </cell>
          <cell r="AL7">
            <v>2</v>
          </cell>
          <cell r="AM7">
            <v>1</v>
          </cell>
          <cell r="AN7">
            <v>0</v>
          </cell>
          <cell r="AO7">
            <v>0</v>
          </cell>
          <cell r="AP7">
            <v>0</v>
          </cell>
          <cell r="AQ7">
            <v>4</v>
          </cell>
          <cell r="AR7">
            <v>1</v>
          </cell>
          <cell r="AS7">
            <v>2</v>
          </cell>
          <cell r="AT7">
            <v>1</v>
          </cell>
          <cell r="AU7">
            <v>0</v>
          </cell>
          <cell r="AV7">
            <v>0</v>
          </cell>
          <cell r="AW7">
            <v>0</v>
          </cell>
          <cell r="AX7">
            <v>4</v>
          </cell>
        </row>
        <row r="8">
          <cell r="C8" t="str">
            <v>東中</v>
          </cell>
          <cell r="D8">
            <v>116</v>
          </cell>
          <cell r="E8">
            <v>77</v>
          </cell>
          <cell r="F8">
            <v>96</v>
          </cell>
          <cell r="G8">
            <v>6</v>
          </cell>
          <cell r="H8">
            <v>1</v>
          </cell>
          <cell r="I8">
            <v>4</v>
          </cell>
          <cell r="J8">
            <v>3</v>
          </cell>
          <cell r="K8">
            <v>0</v>
          </cell>
          <cell r="L8">
            <v>2</v>
          </cell>
          <cell r="M8">
            <v>3</v>
          </cell>
          <cell r="N8">
            <v>1</v>
          </cell>
          <cell r="O8">
            <v>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5</v>
          </cell>
          <cell r="AC8">
            <v>6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4</v>
          </cell>
          <cell r="AI8">
            <v>2</v>
          </cell>
          <cell r="AJ8">
            <v>3</v>
          </cell>
          <cell r="AK8">
            <v>1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1</v>
          </cell>
          <cell r="AS8">
            <v>1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2</v>
          </cell>
        </row>
        <row r="9">
          <cell r="C9" t="str">
            <v>道後中</v>
          </cell>
          <cell r="D9">
            <v>132</v>
          </cell>
          <cell r="E9">
            <v>144</v>
          </cell>
          <cell r="F9">
            <v>179</v>
          </cell>
          <cell r="G9">
            <v>5</v>
          </cell>
          <cell r="H9">
            <v>3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4</v>
          </cell>
          <cell r="N9">
            <v>2</v>
          </cell>
          <cell r="O9">
            <v>1</v>
          </cell>
          <cell r="P9">
            <v>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1</v>
          </cell>
          <cell r="AC9">
            <v>7</v>
          </cell>
          <cell r="AD9">
            <v>1</v>
          </cell>
          <cell r="AE9">
            <v>0</v>
          </cell>
          <cell r="AF9">
            <v>0</v>
          </cell>
          <cell r="AG9">
            <v>0</v>
          </cell>
          <cell r="AH9">
            <v>4</v>
          </cell>
          <cell r="AI9">
            <v>4</v>
          </cell>
          <cell r="AJ9">
            <v>5</v>
          </cell>
          <cell r="AK9">
            <v>1</v>
          </cell>
          <cell r="AL9">
            <v>1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3</v>
          </cell>
          <cell r="AR9">
            <v>1</v>
          </cell>
          <cell r="AS9">
            <v>1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3</v>
          </cell>
        </row>
        <row r="10">
          <cell r="C10" t="str">
            <v>鴨川中</v>
          </cell>
          <cell r="D10">
            <v>143</v>
          </cell>
          <cell r="E10">
            <v>164</v>
          </cell>
          <cell r="F10">
            <v>187</v>
          </cell>
          <cell r="G10">
            <v>6</v>
          </cell>
          <cell r="H10">
            <v>6</v>
          </cell>
          <cell r="I10">
            <v>6</v>
          </cell>
          <cell r="J10">
            <v>2</v>
          </cell>
          <cell r="K10">
            <v>4</v>
          </cell>
          <cell r="L10">
            <v>2</v>
          </cell>
          <cell r="M10">
            <v>4</v>
          </cell>
          <cell r="N10">
            <v>2</v>
          </cell>
          <cell r="O10">
            <v>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</v>
          </cell>
          <cell r="AC10">
            <v>10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5</v>
          </cell>
          <cell r="AI10">
            <v>5</v>
          </cell>
          <cell r="AJ10">
            <v>5</v>
          </cell>
          <cell r="AK10">
            <v>1</v>
          </cell>
          <cell r="AL10">
            <v>2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3</v>
          </cell>
          <cell r="AR10">
            <v>1</v>
          </cell>
          <cell r="AS10">
            <v>2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3</v>
          </cell>
        </row>
        <row r="11">
          <cell r="C11" t="str">
            <v>内宮中</v>
          </cell>
          <cell r="D11">
            <v>138</v>
          </cell>
          <cell r="E11">
            <v>126</v>
          </cell>
          <cell r="F11">
            <v>153</v>
          </cell>
          <cell r="G11">
            <v>2</v>
          </cell>
          <cell r="H11">
            <v>2</v>
          </cell>
          <cell r="I11">
            <v>5</v>
          </cell>
          <cell r="J11">
            <v>0</v>
          </cell>
          <cell r="K11">
            <v>0</v>
          </cell>
          <cell r="L11">
            <v>0</v>
          </cell>
          <cell r="M11">
            <v>2</v>
          </cell>
          <cell r="N11">
            <v>2</v>
          </cell>
          <cell r="O11">
            <v>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4</v>
          </cell>
          <cell r="AI11">
            <v>4</v>
          </cell>
          <cell r="AJ11">
            <v>4</v>
          </cell>
          <cell r="AK11">
            <v>0</v>
          </cell>
          <cell r="AL11">
            <v>2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2</v>
          </cell>
          <cell r="AR11">
            <v>0</v>
          </cell>
          <cell r="AS11">
            <v>2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2</v>
          </cell>
        </row>
        <row r="12">
          <cell r="C12" t="str">
            <v>三津浜中</v>
          </cell>
          <cell r="D12">
            <v>157</v>
          </cell>
          <cell r="E12">
            <v>165</v>
          </cell>
          <cell r="F12">
            <v>189</v>
          </cell>
          <cell r="G12">
            <v>10</v>
          </cell>
          <cell r="H12">
            <v>3</v>
          </cell>
          <cell r="I12">
            <v>4</v>
          </cell>
          <cell r="J12">
            <v>4</v>
          </cell>
          <cell r="K12">
            <v>2</v>
          </cell>
          <cell r="L12">
            <v>3</v>
          </cell>
          <cell r="M12">
            <v>5</v>
          </cell>
          <cell r="N12">
            <v>0</v>
          </cell>
          <cell r="O12">
            <v>1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9</v>
          </cell>
          <cell r="AC12">
            <v>6</v>
          </cell>
          <cell r="AD12">
            <v>1</v>
          </cell>
          <cell r="AE12">
            <v>1</v>
          </cell>
          <cell r="AF12">
            <v>0</v>
          </cell>
          <cell r="AG12">
            <v>0</v>
          </cell>
          <cell r="AH12">
            <v>5</v>
          </cell>
          <cell r="AI12">
            <v>5</v>
          </cell>
          <cell r="AJ12">
            <v>5</v>
          </cell>
          <cell r="AK12">
            <v>2</v>
          </cell>
          <cell r="AL12">
            <v>1</v>
          </cell>
          <cell r="AM12">
            <v>1</v>
          </cell>
          <cell r="AN12">
            <v>1</v>
          </cell>
          <cell r="AO12">
            <v>0</v>
          </cell>
          <cell r="AP12">
            <v>0</v>
          </cell>
          <cell r="AQ12">
            <v>5</v>
          </cell>
          <cell r="AR12">
            <v>2</v>
          </cell>
          <cell r="AS12">
            <v>1</v>
          </cell>
          <cell r="AT12">
            <v>1</v>
          </cell>
          <cell r="AU12">
            <v>1</v>
          </cell>
          <cell r="AV12">
            <v>0</v>
          </cell>
          <cell r="AW12">
            <v>0</v>
          </cell>
          <cell r="AX12">
            <v>5</v>
          </cell>
        </row>
        <row r="13">
          <cell r="C13" t="str">
            <v>高浜中</v>
          </cell>
          <cell r="D13">
            <v>30</v>
          </cell>
          <cell r="E13">
            <v>22</v>
          </cell>
          <cell r="F13">
            <v>41</v>
          </cell>
          <cell r="G13">
            <v>2</v>
          </cell>
          <cell r="H13">
            <v>0</v>
          </cell>
          <cell r="I13">
            <v>2</v>
          </cell>
          <cell r="J13">
            <v>2</v>
          </cell>
          <cell r="K13">
            <v>0</v>
          </cell>
          <cell r="L13">
            <v>1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1</v>
          </cell>
          <cell r="AJ13">
            <v>2</v>
          </cell>
          <cell r="AK13">
            <v>1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2</v>
          </cell>
          <cell r="AR13">
            <v>1</v>
          </cell>
          <cell r="AS13">
            <v>1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2</v>
          </cell>
        </row>
        <row r="14">
          <cell r="C14" t="str">
            <v>津田中</v>
          </cell>
          <cell r="D14">
            <v>121</v>
          </cell>
          <cell r="E14">
            <v>125</v>
          </cell>
          <cell r="F14">
            <v>128</v>
          </cell>
          <cell r="G14">
            <v>8</v>
          </cell>
          <cell r="H14">
            <v>7</v>
          </cell>
          <cell r="I14">
            <v>8</v>
          </cell>
          <cell r="J14">
            <v>3</v>
          </cell>
          <cell r="K14">
            <v>0</v>
          </cell>
          <cell r="L14">
            <v>2</v>
          </cell>
          <cell r="M14">
            <v>5</v>
          </cell>
          <cell r="N14">
            <v>7</v>
          </cell>
          <cell r="O14">
            <v>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5</v>
          </cell>
          <cell r="AC14">
            <v>18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4</v>
          </cell>
          <cell r="AI14">
            <v>4</v>
          </cell>
          <cell r="AJ14">
            <v>4</v>
          </cell>
          <cell r="AK14">
            <v>1</v>
          </cell>
          <cell r="AL14">
            <v>3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4</v>
          </cell>
          <cell r="AR14">
            <v>1</v>
          </cell>
          <cell r="AS14">
            <v>3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4</v>
          </cell>
        </row>
        <row r="15">
          <cell r="C15" t="str">
            <v>垣生中</v>
          </cell>
          <cell r="D15">
            <v>114</v>
          </cell>
          <cell r="E15">
            <v>139</v>
          </cell>
          <cell r="F15">
            <v>127</v>
          </cell>
          <cell r="G15">
            <v>7</v>
          </cell>
          <cell r="H15">
            <v>1</v>
          </cell>
          <cell r="I15">
            <v>1</v>
          </cell>
          <cell r="J15">
            <v>2</v>
          </cell>
          <cell r="K15">
            <v>1</v>
          </cell>
          <cell r="L15">
            <v>1</v>
          </cell>
          <cell r="M15">
            <v>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4</v>
          </cell>
          <cell r="AC15">
            <v>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4</v>
          </cell>
          <cell r="AI15">
            <v>4</v>
          </cell>
          <cell r="AJ15">
            <v>4</v>
          </cell>
          <cell r="AK15">
            <v>1</v>
          </cell>
          <cell r="AL15">
            <v>1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2</v>
          </cell>
          <cell r="AR15">
            <v>1</v>
          </cell>
          <cell r="AS15">
            <v>1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2</v>
          </cell>
        </row>
        <row r="16">
          <cell r="C16" t="str">
            <v>興居島中</v>
          </cell>
          <cell r="D16">
            <v>5</v>
          </cell>
          <cell r="E16">
            <v>8</v>
          </cell>
          <cell r="F16">
            <v>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1</v>
          </cell>
          <cell r="AI16">
            <v>1</v>
          </cell>
          <cell r="AJ16">
            <v>1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C17" t="str">
            <v>余土中</v>
          </cell>
          <cell r="D17">
            <v>189</v>
          </cell>
          <cell r="E17">
            <v>169</v>
          </cell>
          <cell r="F17">
            <v>185</v>
          </cell>
          <cell r="G17">
            <v>2</v>
          </cell>
          <cell r="H17">
            <v>5</v>
          </cell>
          <cell r="I17">
            <v>7</v>
          </cell>
          <cell r="J17">
            <v>2</v>
          </cell>
          <cell r="K17">
            <v>4</v>
          </cell>
          <cell r="L17">
            <v>3</v>
          </cell>
          <cell r="M17">
            <v>0</v>
          </cell>
          <cell r="N17">
            <v>1</v>
          </cell>
          <cell r="O17">
            <v>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9</v>
          </cell>
          <cell r="AC17">
            <v>3</v>
          </cell>
          <cell r="AD17">
            <v>0</v>
          </cell>
          <cell r="AE17">
            <v>1</v>
          </cell>
          <cell r="AF17">
            <v>1</v>
          </cell>
          <cell r="AG17">
            <v>0</v>
          </cell>
          <cell r="AH17">
            <v>6</v>
          </cell>
          <cell r="AI17">
            <v>5</v>
          </cell>
          <cell r="AJ17">
            <v>5</v>
          </cell>
          <cell r="AK17">
            <v>2</v>
          </cell>
          <cell r="AL17">
            <v>1</v>
          </cell>
          <cell r="AM17">
            <v>0</v>
          </cell>
          <cell r="AN17">
            <v>1</v>
          </cell>
          <cell r="AO17">
            <v>1</v>
          </cell>
          <cell r="AP17">
            <v>0</v>
          </cell>
          <cell r="AQ17">
            <v>5</v>
          </cell>
          <cell r="AR17">
            <v>2</v>
          </cell>
          <cell r="AS17">
            <v>1</v>
          </cell>
          <cell r="AT17">
            <v>0</v>
          </cell>
          <cell r="AU17">
            <v>1</v>
          </cell>
          <cell r="AV17">
            <v>1</v>
          </cell>
          <cell r="AW17">
            <v>0</v>
          </cell>
          <cell r="AX17">
            <v>5</v>
          </cell>
        </row>
        <row r="18">
          <cell r="C18" t="str">
            <v>湯山中</v>
          </cell>
          <cell r="D18">
            <v>56</v>
          </cell>
          <cell r="E18">
            <v>66</v>
          </cell>
          <cell r="F18">
            <v>60</v>
          </cell>
          <cell r="G18">
            <v>1</v>
          </cell>
          <cell r="H18">
            <v>3</v>
          </cell>
          <cell r="I18">
            <v>3</v>
          </cell>
          <cell r="J18">
            <v>0</v>
          </cell>
          <cell r="K18">
            <v>0</v>
          </cell>
          <cell r="L18">
            <v>1</v>
          </cell>
          <cell r="M18">
            <v>1</v>
          </cell>
          <cell r="N18">
            <v>3</v>
          </cell>
          <cell r="O18">
            <v>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</v>
          </cell>
          <cell r="AC18">
            <v>6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2</v>
          </cell>
          <cell r="AI18">
            <v>2</v>
          </cell>
          <cell r="AJ18">
            <v>2</v>
          </cell>
          <cell r="AK18">
            <v>1</v>
          </cell>
          <cell r="AL18">
            <v>1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2</v>
          </cell>
          <cell r="AR18">
            <v>1</v>
          </cell>
          <cell r="AS18">
            <v>1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2</v>
          </cell>
        </row>
        <row r="19">
          <cell r="C19" t="str">
            <v>日浦中</v>
          </cell>
          <cell r="D19">
            <v>6</v>
          </cell>
          <cell r="E19">
            <v>8</v>
          </cell>
          <cell r="F19">
            <v>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</v>
          </cell>
          <cell r="AI19">
            <v>1</v>
          </cell>
          <cell r="AJ19">
            <v>1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C20" t="str">
            <v>旭中</v>
          </cell>
          <cell r="D20">
            <v>48</v>
          </cell>
          <cell r="E20">
            <v>61</v>
          </cell>
          <cell r="F20">
            <v>60</v>
          </cell>
          <cell r="G20">
            <v>3</v>
          </cell>
          <cell r="H20">
            <v>1</v>
          </cell>
          <cell r="I20">
            <v>0</v>
          </cell>
          <cell r="J20">
            <v>1</v>
          </cell>
          <cell r="K20">
            <v>1</v>
          </cell>
          <cell r="L20">
            <v>0</v>
          </cell>
          <cell r="M20">
            <v>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</v>
          </cell>
          <cell r="AC20">
            <v>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2</v>
          </cell>
          <cell r="AI20">
            <v>2</v>
          </cell>
          <cell r="AJ20">
            <v>2</v>
          </cell>
          <cell r="AK20">
            <v>1</v>
          </cell>
          <cell r="AL20">
            <v>1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2</v>
          </cell>
          <cell r="AR20">
            <v>1</v>
          </cell>
          <cell r="AS20">
            <v>1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2</v>
          </cell>
        </row>
        <row r="21">
          <cell r="C21" t="str">
            <v>久米中</v>
          </cell>
          <cell r="D21">
            <v>266</v>
          </cell>
          <cell r="E21">
            <v>305</v>
          </cell>
          <cell r="F21">
            <v>252</v>
          </cell>
          <cell r="G21">
            <v>10</v>
          </cell>
          <cell r="H21">
            <v>10</v>
          </cell>
          <cell r="I21">
            <v>3</v>
          </cell>
          <cell r="J21">
            <v>3</v>
          </cell>
          <cell r="K21">
            <v>5</v>
          </cell>
          <cell r="L21">
            <v>1</v>
          </cell>
          <cell r="M21">
            <v>5</v>
          </cell>
          <cell r="N21">
            <v>5</v>
          </cell>
          <cell r="O21">
            <v>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0</v>
          </cell>
          <cell r="AA21">
            <v>0</v>
          </cell>
          <cell r="AB21">
            <v>9</v>
          </cell>
          <cell r="AC21">
            <v>12</v>
          </cell>
          <cell r="AD21">
            <v>0</v>
          </cell>
          <cell r="AE21">
            <v>0</v>
          </cell>
          <cell r="AF21">
            <v>0</v>
          </cell>
          <cell r="AG21">
            <v>2</v>
          </cell>
          <cell r="AH21">
            <v>8</v>
          </cell>
          <cell r="AI21">
            <v>8</v>
          </cell>
          <cell r="AJ21">
            <v>8</v>
          </cell>
          <cell r="AK21">
            <v>2</v>
          </cell>
          <cell r="AL21">
            <v>2</v>
          </cell>
          <cell r="AM21">
            <v>0</v>
          </cell>
          <cell r="AN21">
            <v>0</v>
          </cell>
          <cell r="AO21">
            <v>0</v>
          </cell>
          <cell r="AP21">
            <v>1</v>
          </cell>
          <cell r="AQ21">
            <v>5</v>
          </cell>
          <cell r="AR21">
            <v>2</v>
          </cell>
          <cell r="AS21">
            <v>2</v>
          </cell>
          <cell r="AT21">
            <v>0</v>
          </cell>
          <cell r="AU21">
            <v>0</v>
          </cell>
          <cell r="AV21">
            <v>0</v>
          </cell>
          <cell r="AW21">
            <v>1</v>
          </cell>
          <cell r="AX21">
            <v>5</v>
          </cell>
        </row>
        <row r="22">
          <cell r="C22" t="str">
            <v>小野中</v>
          </cell>
          <cell r="D22">
            <v>142</v>
          </cell>
          <cell r="E22">
            <v>129</v>
          </cell>
          <cell r="F22">
            <v>139</v>
          </cell>
          <cell r="G22">
            <v>4</v>
          </cell>
          <cell r="H22">
            <v>3</v>
          </cell>
          <cell r="I22">
            <v>3</v>
          </cell>
          <cell r="J22">
            <v>0</v>
          </cell>
          <cell r="K22">
            <v>0</v>
          </cell>
          <cell r="L22">
            <v>2</v>
          </cell>
          <cell r="M22">
            <v>3</v>
          </cell>
          <cell r="N22">
            <v>3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</v>
          </cell>
          <cell r="AC22">
            <v>6</v>
          </cell>
          <cell r="AD22">
            <v>1</v>
          </cell>
          <cell r="AE22">
            <v>1</v>
          </cell>
          <cell r="AF22">
            <v>0</v>
          </cell>
          <cell r="AG22">
            <v>0</v>
          </cell>
          <cell r="AH22">
            <v>5</v>
          </cell>
          <cell r="AI22">
            <v>4</v>
          </cell>
          <cell r="AJ22">
            <v>4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  <cell r="AO22">
            <v>0</v>
          </cell>
          <cell r="AP22">
            <v>0</v>
          </cell>
          <cell r="AQ22">
            <v>4</v>
          </cell>
          <cell r="AR22">
            <v>1</v>
          </cell>
          <cell r="AS22">
            <v>1</v>
          </cell>
          <cell r="AT22">
            <v>1</v>
          </cell>
          <cell r="AU22">
            <v>1</v>
          </cell>
          <cell r="AV22">
            <v>0</v>
          </cell>
          <cell r="AW22">
            <v>0</v>
          </cell>
          <cell r="AX22">
            <v>4</v>
          </cell>
        </row>
        <row r="23">
          <cell r="C23" t="str">
            <v>久谷中</v>
          </cell>
          <cell r="D23">
            <v>67</v>
          </cell>
          <cell r="E23">
            <v>48</v>
          </cell>
          <cell r="F23">
            <v>91</v>
          </cell>
          <cell r="G23">
            <v>4</v>
          </cell>
          <cell r="H23">
            <v>4</v>
          </cell>
          <cell r="I23">
            <v>0</v>
          </cell>
          <cell r="J23">
            <v>1</v>
          </cell>
          <cell r="K23">
            <v>2</v>
          </cell>
          <cell r="L23">
            <v>0</v>
          </cell>
          <cell r="M23">
            <v>3</v>
          </cell>
          <cell r="N23">
            <v>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3</v>
          </cell>
          <cell r="AC23">
            <v>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2</v>
          </cell>
          <cell r="AI23">
            <v>2</v>
          </cell>
          <cell r="AJ23">
            <v>3</v>
          </cell>
          <cell r="AK23">
            <v>1</v>
          </cell>
          <cell r="AL23">
            <v>1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2</v>
          </cell>
          <cell r="AR23">
            <v>1</v>
          </cell>
          <cell r="AS23">
            <v>1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2</v>
          </cell>
        </row>
        <row r="24">
          <cell r="C24" t="str">
            <v>南中</v>
          </cell>
          <cell r="D24">
            <v>200</v>
          </cell>
          <cell r="E24">
            <v>241</v>
          </cell>
          <cell r="F24">
            <v>223</v>
          </cell>
          <cell r="G24">
            <v>8</v>
          </cell>
          <cell r="H24">
            <v>5</v>
          </cell>
          <cell r="I24">
            <v>3</v>
          </cell>
          <cell r="J24">
            <v>1</v>
          </cell>
          <cell r="K24">
            <v>1</v>
          </cell>
          <cell r="L24">
            <v>0</v>
          </cell>
          <cell r="M24">
            <v>7</v>
          </cell>
          <cell r="N24">
            <v>4</v>
          </cell>
          <cell r="O24">
            <v>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</v>
          </cell>
          <cell r="AC24">
            <v>14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6</v>
          </cell>
          <cell r="AI24">
            <v>7</v>
          </cell>
          <cell r="AJ24">
            <v>7</v>
          </cell>
          <cell r="AK24">
            <v>1</v>
          </cell>
          <cell r="AL24">
            <v>2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3</v>
          </cell>
          <cell r="AR24">
            <v>1</v>
          </cell>
          <cell r="AS24">
            <v>2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3</v>
          </cell>
        </row>
        <row r="25">
          <cell r="C25" t="str">
            <v>西中</v>
          </cell>
          <cell r="D25">
            <v>190</v>
          </cell>
          <cell r="E25">
            <v>211</v>
          </cell>
          <cell r="F25">
            <v>212</v>
          </cell>
          <cell r="G25">
            <v>8</v>
          </cell>
          <cell r="H25">
            <v>6</v>
          </cell>
          <cell r="I25">
            <v>6</v>
          </cell>
          <cell r="J25">
            <v>3</v>
          </cell>
          <cell r="K25">
            <v>1</v>
          </cell>
          <cell r="L25">
            <v>2</v>
          </cell>
          <cell r="M25">
            <v>5</v>
          </cell>
          <cell r="N25">
            <v>5</v>
          </cell>
          <cell r="O25">
            <v>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</v>
          </cell>
          <cell r="AC25">
            <v>14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6</v>
          </cell>
          <cell r="AI25">
            <v>6</v>
          </cell>
          <cell r="AJ25">
            <v>6</v>
          </cell>
          <cell r="AK25">
            <v>1</v>
          </cell>
          <cell r="AL25">
            <v>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3</v>
          </cell>
          <cell r="AR25">
            <v>1</v>
          </cell>
          <cell r="AS25">
            <v>2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3</v>
          </cell>
        </row>
        <row r="26">
          <cell r="C26" t="str">
            <v>南第二中</v>
          </cell>
          <cell r="D26">
            <v>202</v>
          </cell>
          <cell r="E26">
            <v>187</v>
          </cell>
          <cell r="F26">
            <v>234</v>
          </cell>
          <cell r="G26">
            <v>7</v>
          </cell>
          <cell r="H26">
            <v>10</v>
          </cell>
          <cell r="I26">
            <v>7</v>
          </cell>
          <cell r="J26">
            <v>3</v>
          </cell>
          <cell r="K26">
            <v>4</v>
          </cell>
          <cell r="L26">
            <v>3</v>
          </cell>
          <cell r="M26">
            <v>4</v>
          </cell>
          <cell r="N26">
            <v>6</v>
          </cell>
          <cell r="O26">
            <v>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9</v>
          </cell>
          <cell r="AC26">
            <v>15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6</v>
          </cell>
          <cell r="AI26">
            <v>5</v>
          </cell>
          <cell r="AJ26">
            <v>6</v>
          </cell>
          <cell r="AK26">
            <v>2</v>
          </cell>
          <cell r="AL26">
            <v>2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4</v>
          </cell>
          <cell r="AR26">
            <v>2</v>
          </cell>
          <cell r="AS26">
            <v>2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4</v>
          </cell>
        </row>
        <row r="27">
          <cell r="C27" t="str">
            <v>桑原中</v>
          </cell>
          <cell r="D27">
            <v>173</v>
          </cell>
          <cell r="E27">
            <v>175</v>
          </cell>
          <cell r="F27">
            <v>178</v>
          </cell>
          <cell r="G27">
            <v>4</v>
          </cell>
          <cell r="H27">
            <v>6</v>
          </cell>
          <cell r="I27">
            <v>11</v>
          </cell>
          <cell r="J27">
            <v>1</v>
          </cell>
          <cell r="K27">
            <v>2</v>
          </cell>
          <cell r="L27">
            <v>6</v>
          </cell>
          <cell r="M27">
            <v>2</v>
          </cell>
          <cell r="N27">
            <v>4</v>
          </cell>
          <cell r="O27">
            <v>4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9</v>
          </cell>
          <cell r="AC27">
            <v>10</v>
          </cell>
          <cell r="AD27">
            <v>1</v>
          </cell>
          <cell r="AE27">
            <v>0</v>
          </cell>
          <cell r="AF27">
            <v>1</v>
          </cell>
          <cell r="AG27">
            <v>0</v>
          </cell>
          <cell r="AH27">
            <v>5</v>
          </cell>
          <cell r="AI27">
            <v>5</v>
          </cell>
          <cell r="AJ27">
            <v>5</v>
          </cell>
          <cell r="AK27">
            <v>2</v>
          </cell>
          <cell r="AL27">
            <v>2</v>
          </cell>
          <cell r="AM27">
            <v>1</v>
          </cell>
          <cell r="AN27">
            <v>0</v>
          </cell>
          <cell r="AO27">
            <v>1</v>
          </cell>
          <cell r="AP27">
            <v>0</v>
          </cell>
          <cell r="AQ27">
            <v>6</v>
          </cell>
          <cell r="AR27">
            <v>2</v>
          </cell>
          <cell r="AS27">
            <v>2</v>
          </cell>
          <cell r="AT27">
            <v>1</v>
          </cell>
          <cell r="AU27">
            <v>0</v>
          </cell>
          <cell r="AV27">
            <v>1</v>
          </cell>
          <cell r="AW27">
            <v>0</v>
          </cell>
          <cell r="AX27">
            <v>6</v>
          </cell>
        </row>
        <row r="28">
          <cell r="C28" t="str">
            <v>椿中</v>
          </cell>
          <cell r="D28">
            <v>174</v>
          </cell>
          <cell r="E28">
            <v>173</v>
          </cell>
          <cell r="F28">
            <v>163</v>
          </cell>
          <cell r="G28">
            <v>6</v>
          </cell>
          <cell r="H28">
            <v>4</v>
          </cell>
          <cell r="I28">
            <v>4</v>
          </cell>
          <cell r="J28">
            <v>3</v>
          </cell>
          <cell r="K28">
            <v>2</v>
          </cell>
          <cell r="L28">
            <v>2</v>
          </cell>
          <cell r="M28">
            <v>3</v>
          </cell>
          <cell r="N28">
            <v>2</v>
          </cell>
          <cell r="O28">
            <v>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7</v>
          </cell>
          <cell r="AC28">
            <v>7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5</v>
          </cell>
          <cell r="AI28">
            <v>5</v>
          </cell>
          <cell r="AJ28">
            <v>5</v>
          </cell>
          <cell r="AK28">
            <v>1</v>
          </cell>
          <cell r="AL28">
            <v>1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2</v>
          </cell>
          <cell r="AR28">
            <v>1</v>
          </cell>
          <cell r="AS28">
            <v>1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2</v>
          </cell>
        </row>
        <row r="29">
          <cell r="C29" t="str">
            <v>城西中</v>
          </cell>
          <cell r="D29">
            <v>133</v>
          </cell>
          <cell r="E29">
            <v>131</v>
          </cell>
          <cell r="F29">
            <v>139</v>
          </cell>
          <cell r="G29">
            <v>2</v>
          </cell>
          <cell r="H29">
            <v>6</v>
          </cell>
          <cell r="I29">
            <v>3</v>
          </cell>
          <cell r="J29">
            <v>2</v>
          </cell>
          <cell r="K29">
            <v>2</v>
          </cell>
          <cell r="L29">
            <v>3</v>
          </cell>
          <cell r="M29">
            <v>0</v>
          </cell>
          <cell r="N29">
            <v>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7</v>
          </cell>
          <cell r="AC29">
            <v>4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4</v>
          </cell>
          <cell r="AI29">
            <v>4</v>
          </cell>
          <cell r="AJ29">
            <v>4</v>
          </cell>
          <cell r="AK29">
            <v>1</v>
          </cell>
          <cell r="AL29">
            <v>1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</v>
          </cell>
          <cell r="AR29">
            <v>1</v>
          </cell>
          <cell r="AS29">
            <v>1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2</v>
          </cell>
        </row>
        <row r="30">
          <cell r="C30" t="str">
            <v>北中</v>
          </cell>
          <cell r="D30">
            <v>132</v>
          </cell>
          <cell r="E30">
            <v>108</v>
          </cell>
          <cell r="F30">
            <v>130</v>
          </cell>
          <cell r="G30">
            <v>8</v>
          </cell>
          <cell r="H30">
            <v>4</v>
          </cell>
          <cell r="I30">
            <v>5</v>
          </cell>
          <cell r="J30">
            <v>4</v>
          </cell>
          <cell r="K30">
            <v>2</v>
          </cell>
          <cell r="L30">
            <v>3</v>
          </cell>
          <cell r="M30">
            <v>4</v>
          </cell>
          <cell r="N30">
            <v>2</v>
          </cell>
          <cell r="O30">
            <v>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9</v>
          </cell>
          <cell r="AC30">
            <v>8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4</v>
          </cell>
          <cell r="AI30">
            <v>3</v>
          </cell>
          <cell r="AJ30">
            <v>4</v>
          </cell>
          <cell r="AK30">
            <v>2</v>
          </cell>
          <cell r="AL30">
            <v>1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3</v>
          </cell>
          <cell r="AR30">
            <v>2</v>
          </cell>
          <cell r="AS30">
            <v>1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3</v>
          </cell>
        </row>
        <row r="31">
          <cell r="C31" t="str">
            <v>北条北中</v>
          </cell>
          <cell r="D31">
            <v>88</v>
          </cell>
          <cell r="E31">
            <v>92</v>
          </cell>
          <cell r="F31">
            <v>91</v>
          </cell>
          <cell r="G31">
            <v>3</v>
          </cell>
          <cell r="H31">
            <v>3</v>
          </cell>
          <cell r="I31">
            <v>3</v>
          </cell>
          <cell r="J31">
            <v>1</v>
          </cell>
          <cell r="K31">
            <v>2</v>
          </cell>
          <cell r="L31">
            <v>1</v>
          </cell>
          <cell r="M31">
            <v>2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4</v>
          </cell>
          <cell r="AC31">
            <v>4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3</v>
          </cell>
          <cell r="AI31">
            <v>3</v>
          </cell>
          <cell r="AJ31">
            <v>3</v>
          </cell>
          <cell r="AK31">
            <v>1</v>
          </cell>
          <cell r="AL31">
            <v>1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</v>
          </cell>
          <cell r="AR31">
            <v>1</v>
          </cell>
          <cell r="AS31">
            <v>1</v>
          </cell>
          <cell r="AT31">
            <v>1</v>
          </cell>
          <cell r="AU31">
            <v>0</v>
          </cell>
          <cell r="AV31">
            <v>0</v>
          </cell>
          <cell r="AW31">
            <v>0</v>
          </cell>
          <cell r="AX31">
            <v>3</v>
          </cell>
        </row>
        <row r="32">
          <cell r="C32" t="str">
            <v>北条南中</v>
          </cell>
          <cell r="D32">
            <v>92</v>
          </cell>
          <cell r="E32">
            <v>98</v>
          </cell>
          <cell r="F32">
            <v>86</v>
          </cell>
          <cell r="G32">
            <v>6</v>
          </cell>
          <cell r="H32">
            <v>1</v>
          </cell>
          <cell r="I32">
            <v>3</v>
          </cell>
          <cell r="J32">
            <v>3</v>
          </cell>
          <cell r="K32">
            <v>1</v>
          </cell>
          <cell r="L32">
            <v>2</v>
          </cell>
          <cell r="M32">
            <v>2</v>
          </cell>
          <cell r="N32">
            <v>0</v>
          </cell>
          <cell r="O32">
            <v>1</v>
          </cell>
          <cell r="P32">
            <v>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6</v>
          </cell>
          <cell r="AC32">
            <v>3</v>
          </cell>
          <cell r="AD32">
            <v>1</v>
          </cell>
          <cell r="AE32">
            <v>0</v>
          </cell>
          <cell r="AF32">
            <v>0</v>
          </cell>
          <cell r="AG32">
            <v>0</v>
          </cell>
          <cell r="AH32">
            <v>3</v>
          </cell>
          <cell r="AI32">
            <v>3</v>
          </cell>
          <cell r="AJ32">
            <v>3</v>
          </cell>
          <cell r="AK32">
            <v>1</v>
          </cell>
          <cell r="AL32">
            <v>1</v>
          </cell>
          <cell r="AM32">
            <v>1</v>
          </cell>
          <cell r="AN32">
            <v>0</v>
          </cell>
          <cell r="AO32">
            <v>0</v>
          </cell>
          <cell r="AP32">
            <v>0</v>
          </cell>
          <cell r="AQ32">
            <v>3</v>
          </cell>
          <cell r="AR32">
            <v>1</v>
          </cell>
          <cell r="AS32">
            <v>1</v>
          </cell>
          <cell r="AT32">
            <v>1</v>
          </cell>
          <cell r="AU32">
            <v>0</v>
          </cell>
          <cell r="AV32">
            <v>0</v>
          </cell>
          <cell r="AW32">
            <v>0</v>
          </cell>
          <cell r="AX32">
            <v>3</v>
          </cell>
        </row>
        <row r="33">
          <cell r="C33" t="str">
            <v>中島中</v>
          </cell>
          <cell r="D33">
            <v>10</v>
          </cell>
          <cell r="E33">
            <v>11</v>
          </cell>
          <cell r="F33">
            <v>14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</v>
          </cell>
          <cell r="AI33">
            <v>1</v>
          </cell>
          <cell r="AJ33">
            <v>1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4A52D-6E3D-4034-8851-D92DD71936E8}">
  <dimension ref="A1:Q169"/>
  <sheetViews>
    <sheetView tabSelected="1" view="pageBreakPreview" zoomScaleNormal="100" zoomScaleSheetLayoutView="100" workbookViewId="0">
      <selection activeCell="A157" sqref="A157:XFD161"/>
    </sheetView>
  </sheetViews>
  <sheetFormatPr defaultRowHeight="18.75" x14ac:dyDescent="0.4"/>
  <cols>
    <col min="1" max="1" width="5" customWidth="1"/>
    <col min="2" max="2" width="2.5" customWidth="1"/>
    <col min="3" max="3" width="3.25" customWidth="1"/>
    <col min="4" max="4" width="2.5" customWidth="1"/>
    <col min="5" max="5" width="10.125" customWidth="1"/>
    <col min="6" max="6" width="2" customWidth="1"/>
    <col min="7" max="7" width="4.125" customWidth="1"/>
    <col min="8" max="8" width="1.125" customWidth="1"/>
    <col min="9" max="9" width="2" customWidth="1"/>
    <col min="10" max="10" width="4.25" customWidth="1"/>
    <col min="11" max="11" width="1.25" customWidth="1"/>
    <col min="12" max="12" width="2" customWidth="1"/>
    <col min="13" max="13" width="4.125" customWidth="1"/>
    <col min="14" max="14" width="1.25" customWidth="1"/>
    <col min="15" max="16" width="2.75" customWidth="1"/>
    <col min="17" max="17" width="5.625" customWidth="1"/>
  </cols>
  <sheetData>
    <row r="1" spans="1:17" x14ac:dyDescent="0.2">
      <c r="A1" s="1"/>
      <c r="B1" s="2" t="s">
        <v>0</v>
      </c>
      <c r="C1" s="3"/>
      <c r="D1" s="4"/>
      <c r="E1" s="4"/>
      <c r="F1" s="3"/>
      <c r="G1" s="5"/>
      <c r="H1" s="2"/>
      <c r="I1" s="2"/>
      <c r="J1" s="5"/>
      <c r="K1" s="2"/>
      <c r="L1" s="2"/>
      <c r="M1" s="5"/>
      <c r="N1" s="2"/>
      <c r="O1" s="2"/>
      <c r="P1" s="2"/>
      <c r="Q1" s="5"/>
    </row>
    <row r="2" spans="1:17" x14ac:dyDescent="0.15">
      <c r="A2" s="1"/>
      <c r="B2" s="6"/>
      <c r="C2" s="7"/>
      <c r="D2" s="6"/>
      <c r="E2" s="6"/>
      <c r="F2" s="8"/>
      <c r="G2" s="9"/>
      <c r="H2" s="8"/>
      <c r="I2" s="8"/>
      <c r="J2" s="9"/>
      <c r="K2" s="8"/>
      <c r="L2" s="8"/>
      <c r="M2" s="9"/>
      <c r="N2" s="8"/>
      <c r="O2" s="8"/>
      <c r="P2" s="9"/>
      <c r="Q2" s="9"/>
    </row>
    <row r="3" spans="1:17" x14ac:dyDescent="0.15">
      <c r="A3" s="1"/>
      <c r="B3" s="10" t="s">
        <v>1</v>
      </c>
      <c r="C3" s="11"/>
      <c r="D3" s="10"/>
      <c r="E3" s="10"/>
      <c r="F3" s="12"/>
      <c r="G3" s="13"/>
      <c r="H3" s="12"/>
      <c r="I3" s="12"/>
      <c r="J3" s="13"/>
      <c r="K3" s="12"/>
      <c r="L3" s="12"/>
      <c r="M3" s="13"/>
      <c r="N3" s="12"/>
      <c r="O3" s="12"/>
      <c r="P3" s="13"/>
      <c r="Q3" s="13"/>
    </row>
    <row r="4" spans="1:17" x14ac:dyDescent="0.15">
      <c r="A4" s="1"/>
      <c r="B4" s="14" t="s">
        <v>2</v>
      </c>
      <c r="C4" s="15" t="s">
        <v>3</v>
      </c>
      <c r="D4" s="16" t="s">
        <v>4</v>
      </c>
      <c r="E4" s="16"/>
      <c r="F4" s="17"/>
      <c r="G4" s="18" t="s">
        <v>5</v>
      </c>
      <c r="H4" s="19"/>
      <c r="I4" s="20"/>
      <c r="J4" s="18" t="s">
        <v>6</v>
      </c>
      <c r="K4" s="19"/>
      <c r="L4" s="20"/>
      <c r="M4" s="18" t="s">
        <v>7</v>
      </c>
      <c r="N4" s="19"/>
      <c r="O4" s="141" t="s">
        <v>8</v>
      </c>
      <c r="P4" s="142"/>
      <c r="Q4" s="21"/>
    </row>
    <row r="5" spans="1:17" x14ac:dyDescent="0.15">
      <c r="A5" s="1"/>
      <c r="B5" s="22"/>
      <c r="C5" s="23"/>
      <c r="D5" s="22"/>
      <c r="E5" s="22" t="s">
        <v>9</v>
      </c>
      <c r="F5" s="24"/>
      <c r="G5" s="25"/>
      <c r="H5" s="26"/>
      <c r="I5" s="27"/>
      <c r="J5" s="25"/>
      <c r="K5" s="26"/>
      <c r="L5" s="27"/>
      <c r="M5" s="25"/>
      <c r="N5" s="26"/>
      <c r="O5" s="143"/>
      <c r="P5" s="144"/>
      <c r="Q5" s="28"/>
    </row>
    <row r="6" spans="1:17" x14ac:dyDescent="0.15">
      <c r="A6" s="1"/>
      <c r="B6" s="22" t="s">
        <v>10</v>
      </c>
      <c r="C6" s="23" t="s">
        <v>11</v>
      </c>
      <c r="D6" s="22"/>
      <c r="E6" s="22"/>
      <c r="F6" s="24"/>
      <c r="G6" s="25"/>
      <c r="H6" s="26"/>
      <c r="I6" s="27"/>
      <c r="J6" s="25"/>
      <c r="K6" s="26"/>
      <c r="L6" s="27"/>
      <c r="M6" s="25"/>
      <c r="N6" s="26"/>
      <c r="O6" s="143"/>
      <c r="P6" s="144"/>
      <c r="Q6" s="28"/>
    </row>
    <row r="7" spans="1:17" x14ac:dyDescent="0.15">
      <c r="A7" s="1"/>
      <c r="B7" s="22"/>
      <c r="C7" s="23"/>
      <c r="D7" s="22" t="s">
        <v>12</v>
      </c>
      <c r="E7" s="22"/>
      <c r="F7" s="24"/>
      <c r="G7" s="25" t="s">
        <v>13</v>
      </c>
      <c r="H7" s="26"/>
      <c r="I7" s="27"/>
      <c r="J7" s="25" t="s">
        <v>13</v>
      </c>
      <c r="K7" s="26"/>
      <c r="L7" s="27"/>
      <c r="M7" s="25" t="s">
        <v>13</v>
      </c>
      <c r="N7" s="26"/>
      <c r="O7" s="143"/>
      <c r="P7" s="144"/>
      <c r="Q7" s="29" t="s">
        <v>14</v>
      </c>
    </row>
    <row r="8" spans="1:17" x14ac:dyDescent="0.15">
      <c r="A8" s="1"/>
      <c r="B8" s="22" t="s">
        <v>15</v>
      </c>
      <c r="C8" s="23" t="s">
        <v>16</v>
      </c>
      <c r="D8" s="22"/>
      <c r="E8" s="22"/>
      <c r="F8" s="24"/>
      <c r="G8" s="25"/>
      <c r="H8" s="26"/>
      <c r="I8" s="27"/>
      <c r="J8" s="25"/>
      <c r="K8" s="26"/>
      <c r="L8" s="27"/>
      <c r="M8" s="25"/>
      <c r="N8" s="26"/>
      <c r="O8" s="143"/>
      <c r="P8" s="144"/>
      <c r="Q8" s="28"/>
    </row>
    <row r="9" spans="1:17" x14ac:dyDescent="0.15">
      <c r="A9" s="1"/>
      <c r="B9" s="22"/>
      <c r="C9" s="23"/>
      <c r="D9" s="22"/>
      <c r="E9" s="22" t="s">
        <v>17</v>
      </c>
      <c r="F9" s="24"/>
      <c r="G9" s="25"/>
      <c r="H9" s="26"/>
      <c r="I9" s="27"/>
      <c r="J9" s="25"/>
      <c r="K9" s="26"/>
      <c r="L9" s="27"/>
      <c r="M9" s="25"/>
      <c r="N9" s="26"/>
      <c r="O9" s="143"/>
      <c r="P9" s="144"/>
      <c r="Q9" s="28"/>
    </row>
    <row r="10" spans="1:17" x14ac:dyDescent="0.15">
      <c r="A10" s="1"/>
      <c r="B10" s="22" t="s">
        <v>18</v>
      </c>
      <c r="C10" s="23" t="s">
        <v>19</v>
      </c>
      <c r="D10" s="22" t="s">
        <v>18</v>
      </c>
      <c r="E10" s="22"/>
      <c r="F10" s="24"/>
      <c r="G10" s="25" t="s">
        <v>20</v>
      </c>
      <c r="H10" s="26"/>
      <c r="I10" s="27"/>
      <c r="J10" s="25" t="s">
        <v>20</v>
      </c>
      <c r="K10" s="26"/>
      <c r="L10" s="27"/>
      <c r="M10" s="25" t="s">
        <v>20</v>
      </c>
      <c r="N10" s="26"/>
      <c r="O10" s="143"/>
      <c r="P10" s="144"/>
      <c r="Q10" s="28"/>
    </row>
    <row r="11" spans="1:17" x14ac:dyDescent="0.15">
      <c r="A11" s="1"/>
      <c r="B11" s="30"/>
      <c r="C11" s="31"/>
      <c r="D11" s="30"/>
      <c r="E11" s="30"/>
      <c r="F11" s="32"/>
      <c r="G11" s="13"/>
      <c r="H11" s="12"/>
      <c r="I11" s="32"/>
      <c r="J11" s="13"/>
      <c r="K11" s="12"/>
      <c r="L11" s="32"/>
      <c r="M11" s="13"/>
      <c r="N11" s="12"/>
      <c r="O11" s="145"/>
      <c r="P11" s="146"/>
      <c r="Q11" s="33"/>
    </row>
    <row r="12" spans="1:17" x14ac:dyDescent="0.15">
      <c r="A12" s="1"/>
      <c r="B12" s="131" t="s">
        <v>21</v>
      </c>
      <c r="C12" s="134">
        <v>1</v>
      </c>
      <c r="D12" s="131" t="s">
        <v>22</v>
      </c>
      <c r="E12" s="34"/>
      <c r="F12" s="35"/>
      <c r="G12" s="36">
        <f>VLOOKUP(D12,[1]中データ!$C$5:$AX$33,2,FALSE)</f>
        <v>129</v>
      </c>
      <c r="H12" s="37"/>
      <c r="I12" s="35"/>
      <c r="J12" s="36">
        <f>VLOOKUP(D12,[1]中データ!$C$5:$AX$33,3,FALSE)</f>
        <v>127</v>
      </c>
      <c r="K12" s="37"/>
      <c r="L12" s="35"/>
      <c r="M12" s="36">
        <f>VLOOKUP(D12,[1]中データ!$C$5:$AX$33,4,FALSE)</f>
        <v>125</v>
      </c>
      <c r="N12" s="37"/>
      <c r="O12" s="137"/>
      <c r="P12" s="138"/>
      <c r="Q12" s="38"/>
    </row>
    <row r="13" spans="1:17" x14ac:dyDescent="0.15">
      <c r="A13" s="1"/>
      <c r="B13" s="132"/>
      <c r="C13" s="135"/>
      <c r="D13" s="132"/>
      <c r="E13" s="39" t="s">
        <v>23</v>
      </c>
      <c r="F13" s="40"/>
      <c r="G13" s="41"/>
      <c r="H13" s="41"/>
      <c r="I13" s="40"/>
      <c r="J13" s="41"/>
      <c r="K13" s="41"/>
      <c r="L13" s="40"/>
      <c r="M13" s="41"/>
      <c r="N13" s="41"/>
      <c r="O13" s="40"/>
      <c r="P13" s="41"/>
      <c r="Q13" s="42">
        <f>SUM(F12:N12)+O14</f>
        <v>393</v>
      </c>
    </row>
    <row r="14" spans="1:17" x14ac:dyDescent="0.15">
      <c r="A14" s="1"/>
      <c r="B14" s="132"/>
      <c r="C14" s="135"/>
      <c r="D14" s="132"/>
      <c r="E14" s="43"/>
      <c r="F14" s="44" t="s">
        <v>24</v>
      </c>
      <c r="G14" s="45">
        <f>VLOOKUP(D12,[1]中データ!$C$5:$AX$33,5,FALSE)</f>
        <v>3</v>
      </c>
      <c r="H14" s="46" t="s">
        <v>25</v>
      </c>
      <c r="I14" s="44" t="s">
        <v>24</v>
      </c>
      <c r="J14" s="45">
        <f>VLOOKUP(D12,[1]中データ!$C$5:$AX$33,6,FALSE)</f>
        <v>4</v>
      </c>
      <c r="K14" s="46" t="s">
        <v>25</v>
      </c>
      <c r="L14" s="44" t="s">
        <v>24</v>
      </c>
      <c r="M14" s="45">
        <f>VLOOKUP(D12,[1]中データ!$C$5:$AX$33,7,FALSE)</f>
        <v>5</v>
      </c>
      <c r="N14" s="46" t="s">
        <v>25</v>
      </c>
      <c r="O14" s="104">
        <f>SUM(G14,J14,M14)</f>
        <v>12</v>
      </c>
      <c r="P14" s="105"/>
      <c r="Q14" s="47"/>
    </row>
    <row r="15" spans="1:17" x14ac:dyDescent="0.15">
      <c r="A15" s="1"/>
      <c r="B15" s="132"/>
      <c r="C15" s="135"/>
      <c r="D15" s="132"/>
      <c r="E15" s="48" t="s">
        <v>26</v>
      </c>
      <c r="F15" s="44"/>
      <c r="G15" s="45">
        <f>VLOOKUP(D12,[1]中データ!$C$5:$AX$33,32,FALSE)</f>
        <v>4</v>
      </c>
      <c r="H15" s="49"/>
      <c r="I15" s="44"/>
      <c r="J15" s="45">
        <f>VLOOKUP(D12,[1]中データ!$C$5:$AX$33,33,FALSE)</f>
        <v>4</v>
      </c>
      <c r="K15" s="49"/>
      <c r="L15" s="44"/>
      <c r="M15" s="45">
        <f>VLOOKUP(D12,[1]中データ!$C$5:$AX$33,34,FALSE)</f>
        <v>4</v>
      </c>
      <c r="N15" s="49"/>
      <c r="O15" s="139">
        <f>VLOOKUP(D12,[1]中データ!$C$5:$AX$33,41,FALSE)</f>
        <v>2</v>
      </c>
      <c r="P15" s="140"/>
      <c r="Q15" s="50">
        <f>SUM(F15:O15)</f>
        <v>14</v>
      </c>
    </row>
    <row r="16" spans="1:17" x14ac:dyDescent="0.15">
      <c r="A16" s="1"/>
      <c r="B16" s="133"/>
      <c r="C16" s="136"/>
      <c r="D16" s="133"/>
      <c r="E16" s="51" t="s">
        <v>27</v>
      </c>
      <c r="F16" s="52"/>
      <c r="G16" s="45">
        <f>ROUNDUP(G12/35,0)</f>
        <v>4</v>
      </c>
      <c r="H16" s="45"/>
      <c r="I16" s="52"/>
      <c r="J16" s="45">
        <f>ROUNDUP(J12/40,0)</f>
        <v>4</v>
      </c>
      <c r="K16" s="45"/>
      <c r="L16" s="52"/>
      <c r="M16" s="45">
        <f>ROUNDUP(M12/40,0)</f>
        <v>4</v>
      </c>
      <c r="N16" s="45"/>
      <c r="O16" s="139">
        <f>VLOOKUP(D12,[1]中データ!$C$5:$AX$33,48,FALSE)</f>
        <v>2</v>
      </c>
      <c r="P16" s="140"/>
      <c r="Q16" s="50">
        <f>SUM(F16:O16)</f>
        <v>14</v>
      </c>
    </row>
    <row r="17" spans="1:17" x14ac:dyDescent="0.15">
      <c r="A17" s="1"/>
      <c r="B17" s="131" t="s">
        <v>21</v>
      </c>
      <c r="C17" s="134">
        <v>2</v>
      </c>
      <c r="D17" s="131" t="s">
        <v>28</v>
      </c>
      <c r="E17" s="34"/>
      <c r="F17" s="35"/>
      <c r="G17" s="36">
        <f>VLOOKUP(D17,[1]中データ!$C$5:$AX$33,2,FALSE)</f>
        <v>188</v>
      </c>
      <c r="H17" s="37"/>
      <c r="I17" s="35"/>
      <c r="J17" s="36">
        <f>VLOOKUP(D17,[1]中データ!$C$5:$AX$33,3,FALSE)</f>
        <v>221</v>
      </c>
      <c r="K17" s="37"/>
      <c r="L17" s="35"/>
      <c r="M17" s="36">
        <f>VLOOKUP(D17,[1]中データ!$C$5:$AX$33,4,FALSE)</f>
        <v>245</v>
      </c>
      <c r="N17" s="37"/>
      <c r="O17" s="137"/>
      <c r="P17" s="138"/>
      <c r="Q17" s="38"/>
    </row>
    <row r="18" spans="1:17" x14ac:dyDescent="0.15">
      <c r="A18" s="1"/>
      <c r="B18" s="132"/>
      <c r="C18" s="135"/>
      <c r="D18" s="132"/>
      <c r="E18" s="39" t="s">
        <v>23</v>
      </c>
      <c r="F18" s="40"/>
      <c r="G18" s="41"/>
      <c r="H18" s="41"/>
      <c r="I18" s="40"/>
      <c r="J18" s="41"/>
      <c r="K18" s="41"/>
      <c r="L18" s="40"/>
      <c r="M18" s="41"/>
      <c r="N18" s="41"/>
      <c r="O18" s="40"/>
      <c r="P18" s="41"/>
      <c r="Q18" s="42">
        <f>SUM(F17:N17)+O19</f>
        <v>686</v>
      </c>
    </row>
    <row r="19" spans="1:17" x14ac:dyDescent="0.15">
      <c r="A19" s="1"/>
      <c r="B19" s="132"/>
      <c r="C19" s="135"/>
      <c r="D19" s="132"/>
      <c r="E19" s="43"/>
      <c r="F19" s="44" t="s">
        <v>24</v>
      </c>
      <c r="G19" s="45">
        <f>VLOOKUP(D17,[1]中データ!$C$5:$AX$33,5,FALSE)</f>
        <v>13</v>
      </c>
      <c r="H19" s="46" t="s">
        <v>25</v>
      </c>
      <c r="I19" s="44" t="s">
        <v>24</v>
      </c>
      <c r="J19" s="45">
        <f>VLOOKUP(D17,[1]中データ!$C$5:$AX$33,6,FALSE)</f>
        <v>6</v>
      </c>
      <c r="K19" s="46" t="s">
        <v>25</v>
      </c>
      <c r="L19" s="44" t="s">
        <v>24</v>
      </c>
      <c r="M19" s="45">
        <f>VLOOKUP(D17,[1]中データ!$C$5:$AX$33,7,FALSE)</f>
        <v>13</v>
      </c>
      <c r="N19" s="46" t="s">
        <v>25</v>
      </c>
      <c r="O19" s="104">
        <f>SUM(G19,J19,M19)</f>
        <v>32</v>
      </c>
      <c r="P19" s="105"/>
      <c r="Q19" s="47"/>
    </row>
    <row r="20" spans="1:17" x14ac:dyDescent="0.15">
      <c r="A20" s="1"/>
      <c r="B20" s="132"/>
      <c r="C20" s="135"/>
      <c r="D20" s="132"/>
      <c r="E20" s="48" t="s">
        <v>26</v>
      </c>
      <c r="F20" s="44"/>
      <c r="G20" s="45">
        <f>VLOOKUP(D17,[1]中データ!$C$5:$AX$33,32,FALSE)</f>
        <v>6</v>
      </c>
      <c r="H20" s="49"/>
      <c r="I20" s="44"/>
      <c r="J20" s="45">
        <f>VLOOKUP(D17,[1]中データ!$C$5:$AX$33,33,FALSE)</f>
        <v>7</v>
      </c>
      <c r="K20" s="49"/>
      <c r="L20" s="44"/>
      <c r="M20" s="45">
        <f>VLOOKUP(D17,[1]中データ!$C$5:$AX$33,34,FALSE)</f>
        <v>7</v>
      </c>
      <c r="N20" s="49"/>
      <c r="O20" s="139">
        <f>VLOOKUP(D17,[1]中データ!$C$5:$AX$33,41,FALSE)</f>
        <v>7</v>
      </c>
      <c r="P20" s="140"/>
      <c r="Q20" s="50">
        <f>SUM(F20:O20)</f>
        <v>27</v>
      </c>
    </row>
    <row r="21" spans="1:17" x14ac:dyDescent="0.15">
      <c r="A21" s="1"/>
      <c r="B21" s="133"/>
      <c r="C21" s="136"/>
      <c r="D21" s="133"/>
      <c r="E21" s="51" t="s">
        <v>27</v>
      </c>
      <c r="F21" s="52"/>
      <c r="G21" s="45">
        <f>ROUNDUP(G17/35,0)</f>
        <v>6</v>
      </c>
      <c r="H21" s="45"/>
      <c r="I21" s="52"/>
      <c r="J21" s="45">
        <f>ROUNDUP(J17/40,0)</f>
        <v>6</v>
      </c>
      <c r="K21" s="45"/>
      <c r="L21" s="52"/>
      <c r="M21" s="45">
        <f>ROUNDUP(M17/40,0)</f>
        <v>7</v>
      </c>
      <c r="N21" s="45"/>
      <c r="O21" s="139">
        <f>VLOOKUP(D17,[1]中データ!$C$5:$AX$33,48,FALSE)</f>
        <v>7</v>
      </c>
      <c r="P21" s="140"/>
      <c r="Q21" s="50">
        <f>SUM(F21:O21)</f>
        <v>26</v>
      </c>
    </row>
    <row r="22" spans="1:17" x14ac:dyDescent="0.15">
      <c r="A22" s="1"/>
      <c r="B22" s="131" t="s">
        <v>21</v>
      </c>
      <c r="C22" s="134">
        <v>3</v>
      </c>
      <c r="D22" s="131" t="s">
        <v>29</v>
      </c>
      <c r="E22" s="34"/>
      <c r="F22" s="35"/>
      <c r="G22" s="36">
        <f>VLOOKUP(D22,[1]中データ!$C$5:$AX$33,2,FALSE)</f>
        <v>166</v>
      </c>
      <c r="H22" s="37"/>
      <c r="I22" s="35"/>
      <c r="J22" s="36">
        <f>VLOOKUP(D22,[1]中データ!$C$5:$AX$33,3,FALSE)</f>
        <v>190</v>
      </c>
      <c r="K22" s="37"/>
      <c r="L22" s="35"/>
      <c r="M22" s="36">
        <f>VLOOKUP(D22,[1]中データ!$C$5:$AX$33,4,FALSE)</f>
        <v>205</v>
      </c>
      <c r="N22" s="37"/>
      <c r="O22" s="137"/>
      <c r="P22" s="138"/>
      <c r="Q22" s="38"/>
    </row>
    <row r="23" spans="1:17" x14ac:dyDescent="0.15">
      <c r="A23" s="1"/>
      <c r="B23" s="132"/>
      <c r="C23" s="135"/>
      <c r="D23" s="132"/>
      <c r="E23" s="39" t="s">
        <v>23</v>
      </c>
      <c r="F23" s="40"/>
      <c r="G23" s="41"/>
      <c r="H23" s="41"/>
      <c r="I23" s="40"/>
      <c r="J23" s="41"/>
      <c r="K23" s="41"/>
      <c r="L23" s="40"/>
      <c r="M23" s="41"/>
      <c r="N23" s="41"/>
      <c r="O23" s="40"/>
      <c r="P23" s="41"/>
      <c r="Q23" s="42">
        <f>SUM(F22:N22)+O24</f>
        <v>576</v>
      </c>
    </row>
    <row r="24" spans="1:17" x14ac:dyDescent="0.15">
      <c r="A24" s="1"/>
      <c r="B24" s="132"/>
      <c r="C24" s="135"/>
      <c r="D24" s="132"/>
      <c r="E24" s="43"/>
      <c r="F24" s="44" t="s">
        <v>24</v>
      </c>
      <c r="G24" s="45">
        <f>VLOOKUP(D22,[1]中データ!$C$5:$AX$33,5,FALSE)</f>
        <v>4</v>
      </c>
      <c r="H24" s="46" t="s">
        <v>25</v>
      </c>
      <c r="I24" s="44" t="s">
        <v>24</v>
      </c>
      <c r="J24" s="45">
        <f>VLOOKUP(D22,[1]中データ!$C$5:$AX$33,6,FALSE)</f>
        <v>6</v>
      </c>
      <c r="K24" s="46" t="s">
        <v>25</v>
      </c>
      <c r="L24" s="44" t="s">
        <v>24</v>
      </c>
      <c r="M24" s="45">
        <f>VLOOKUP(D22,[1]中データ!$C$5:$AX$33,7,FALSE)</f>
        <v>5</v>
      </c>
      <c r="N24" s="46" t="s">
        <v>25</v>
      </c>
      <c r="O24" s="104">
        <f>SUM(G24,J24,M24)</f>
        <v>15</v>
      </c>
      <c r="P24" s="105"/>
      <c r="Q24" s="47"/>
    </row>
    <row r="25" spans="1:17" x14ac:dyDescent="0.15">
      <c r="A25" s="1"/>
      <c r="B25" s="132"/>
      <c r="C25" s="135"/>
      <c r="D25" s="132"/>
      <c r="E25" s="48" t="s">
        <v>26</v>
      </c>
      <c r="F25" s="44"/>
      <c r="G25" s="45">
        <f>VLOOKUP(D22,[1]中データ!$C$5:$AX$33,32,FALSE)</f>
        <v>5</v>
      </c>
      <c r="H25" s="49"/>
      <c r="I25" s="44"/>
      <c r="J25" s="45">
        <f>VLOOKUP(D22,[1]中データ!$C$5:$AX$33,33,FALSE)</f>
        <v>5</v>
      </c>
      <c r="K25" s="49"/>
      <c r="L25" s="44"/>
      <c r="M25" s="45">
        <f>VLOOKUP(D22,[1]中データ!$C$5:$AX$33,34,FALSE)</f>
        <v>6</v>
      </c>
      <c r="N25" s="49"/>
      <c r="O25" s="139">
        <f>VLOOKUP(D22,[1]中データ!$C$5:$AX$33,41,FALSE)</f>
        <v>4</v>
      </c>
      <c r="P25" s="140"/>
      <c r="Q25" s="50">
        <f>SUM(F25:O25)</f>
        <v>20</v>
      </c>
    </row>
    <row r="26" spans="1:17" x14ac:dyDescent="0.15">
      <c r="A26" s="1"/>
      <c r="B26" s="133"/>
      <c r="C26" s="136"/>
      <c r="D26" s="133"/>
      <c r="E26" s="51" t="s">
        <v>27</v>
      </c>
      <c r="F26" s="52"/>
      <c r="G26" s="45">
        <f>ROUNDUP(G22/35,0)</f>
        <v>5</v>
      </c>
      <c r="H26" s="45"/>
      <c r="I26" s="52"/>
      <c r="J26" s="45">
        <f>ROUNDUP(J22/40,0)</f>
        <v>5</v>
      </c>
      <c r="K26" s="45"/>
      <c r="L26" s="52"/>
      <c r="M26" s="45">
        <f>ROUNDUP(M22/40,0)</f>
        <v>6</v>
      </c>
      <c r="N26" s="45"/>
      <c r="O26" s="139">
        <f>VLOOKUP(D22,[1]中データ!$C$5:$AX$33,48,FALSE)</f>
        <v>4</v>
      </c>
      <c r="P26" s="140"/>
      <c r="Q26" s="50">
        <f>SUM(F26:O26)</f>
        <v>20</v>
      </c>
    </row>
    <row r="27" spans="1:17" x14ac:dyDescent="0.15">
      <c r="A27" s="1"/>
      <c r="B27" s="131" t="s">
        <v>21</v>
      </c>
      <c r="C27" s="134">
        <v>4</v>
      </c>
      <c r="D27" s="131" t="s">
        <v>30</v>
      </c>
      <c r="E27" s="34"/>
      <c r="F27" s="35"/>
      <c r="G27" s="36">
        <f>VLOOKUP(D27,[1]中データ!$C$5:$AX$33,2,FALSE)</f>
        <v>116</v>
      </c>
      <c r="H27" s="37"/>
      <c r="I27" s="35"/>
      <c r="J27" s="36">
        <f>VLOOKUP(D27,[1]中データ!$C$5:$AX$33,3,FALSE)</f>
        <v>77</v>
      </c>
      <c r="K27" s="37"/>
      <c r="L27" s="35"/>
      <c r="M27" s="36">
        <f>VLOOKUP(D27,[1]中データ!$C$5:$AX$33,4,FALSE)</f>
        <v>96</v>
      </c>
      <c r="N27" s="37"/>
      <c r="O27" s="137"/>
      <c r="P27" s="138"/>
      <c r="Q27" s="38"/>
    </row>
    <row r="28" spans="1:17" x14ac:dyDescent="0.15">
      <c r="A28" s="1"/>
      <c r="B28" s="132"/>
      <c r="C28" s="135"/>
      <c r="D28" s="132"/>
      <c r="E28" s="39" t="s">
        <v>23</v>
      </c>
      <c r="F28" s="40"/>
      <c r="G28" s="41"/>
      <c r="H28" s="41"/>
      <c r="I28" s="40"/>
      <c r="J28" s="41"/>
      <c r="K28" s="41"/>
      <c r="L28" s="40"/>
      <c r="M28" s="41"/>
      <c r="N28" s="41"/>
      <c r="O28" s="40"/>
      <c r="P28" s="41"/>
      <c r="Q28" s="42">
        <f>SUM(F27:N27)+O29</f>
        <v>300</v>
      </c>
    </row>
    <row r="29" spans="1:17" x14ac:dyDescent="0.15">
      <c r="A29" s="1"/>
      <c r="B29" s="132"/>
      <c r="C29" s="135"/>
      <c r="D29" s="132"/>
      <c r="E29" s="43"/>
      <c r="F29" s="44" t="s">
        <v>24</v>
      </c>
      <c r="G29" s="45">
        <f>VLOOKUP(D27,[1]中データ!$C$5:$AX$33,5,FALSE)</f>
        <v>6</v>
      </c>
      <c r="H29" s="46" t="s">
        <v>25</v>
      </c>
      <c r="I29" s="44" t="s">
        <v>24</v>
      </c>
      <c r="J29" s="45">
        <f>VLOOKUP(D27,[1]中データ!$C$5:$AX$33,6,FALSE)</f>
        <v>1</v>
      </c>
      <c r="K29" s="46" t="s">
        <v>25</v>
      </c>
      <c r="L29" s="44" t="s">
        <v>24</v>
      </c>
      <c r="M29" s="45">
        <f>VLOOKUP(D27,[1]中データ!$C$5:$AX$33,7,FALSE)</f>
        <v>4</v>
      </c>
      <c r="N29" s="46" t="s">
        <v>25</v>
      </c>
      <c r="O29" s="104">
        <f>SUM(G29,J29,M29)</f>
        <v>11</v>
      </c>
      <c r="P29" s="105"/>
      <c r="Q29" s="47"/>
    </row>
    <row r="30" spans="1:17" x14ac:dyDescent="0.15">
      <c r="A30" s="1"/>
      <c r="B30" s="132"/>
      <c r="C30" s="135"/>
      <c r="D30" s="132"/>
      <c r="E30" s="48" t="s">
        <v>26</v>
      </c>
      <c r="F30" s="44"/>
      <c r="G30" s="45">
        <f>VLOOKUP(D27,[1]中データ!$C$5:$AX$33,32,FALSE)</f>
        <v>4</v>
      </c>
      <c r="H30" s="49"/>
      <c r="I30" s="44"/>
      <c r="J30" s="45">
        <f>VLOOKUP(D27,[1]中データ!$C$5:$AX$33,33,FALSE)</f>
        <v>2</v>
      </c>
      <c r="K30" s="49"/>
      <c r="L30" s="44"/>
      <c r="M30" s="45">
        <f>VLOOKUP(D27,[1]中データ!$C$5:$AX$33,34,FALSE)</f>
        <v>3</v>
      </c>
      <c r="N30" s="49"/>
      <c r="O30" s="139">
        <f>VLOOKUP(D27,[1]中データ!$C$5:$AX$33,41,FALSE)</f>
        <v>2</v>
      </c>
      <c r="P30" s="140"/>
      <c r="Q30" s="50">
        <f>SUM(F30:O30)</f>
        <v>11</v>
      </c>
    </row>
    <row r="31" spans="1:17" x14ac:dyDescent="0.15">
      <c r="A31" s="1"/>
      <c r="B31" s="133"/>
      <c r="C31" s="136"/>
      <c r="D31" s="133"/>
      <c r="E31" s="51" t="s">
        <v>27</v>
      </c>
      <c r="F31" s="52"/>
      <c r="G31" s="45">
        <f>ROUNDUP(G27/35,0)</f>
        <v>4</v>
      </c>
      <c r="H31" s="45"/>
      <c r="I31" s="52"/>
      <c r="J31" s="45">
        <f>ROUNDUP(J27/40,0)</f>
        <v>2</v>
      </c>
      <c r="K31" s="45"/>
      <c r="L31" s="52"/>
      <c r="M31" s="45">
        <f>ROUNDUP(M27/40,0)</f>
        <v>3</v>
      </c>
      <c r="N31" s="45"/>
      <c r="O31" s="139">
        <f>VLOOKUP(D27,[1]中データ!$C$5:$AX$33,48,FALSE)</f>
        <v>2</v>
      </c>
      <c r="P31" s="140"/>
      <c r="Q31" s="50">
        <f>SUM(F31:O31)</f>
        <v>11</v>
      </c>
    </row>
    <row r="32" spans="1:17" x14ac:dyDescent="0.15">
      <c r="A32" s="1"/>
      <c r="B32" s="131" t="s">
        <v>21</v>
      </c>
      <c r="C32" s="134">
        <v>5</v>
      </c>
      <c r="D32" s="131" t="s">
        <v>31</v>
      </c>
      <c r="E32" s="34"/>
      <c r="F32" s="35"/>
      <c r="G32" s="36">
        <f>VLOOKUP(D32,[1]中データ!$C$5:$AX$33,2,FALSE)</f>
        <v>132</v>
      </c>
      <c r="H32" s="37"/>
      <c r="I32" s="35"/>
      <c r="J32" s="36">
        <f>VLOOKUP(D32,[1]中データ!$C$5:$AX$33,3,FALSE)</f>
        <v>144</v>
      </c>
      <c r="K32" s="37"/>
      <c r="L32" s="35"/>
      <c r="M32" s="36">
        <f>VLOOKUP(D32,[1]中データ!$C$5:$AX$33,4,FALSE)</f>
        <v>179</v>
      </c>
      <c r="N32" s="37"/>
      <c r="O32" s="137"/>
      <c r="P32" s="138"/>
      <c r="Q32" s="38"/>
    </row>
    <row r="33" spans="1:17" x14ac:dyDescent="0.15">
      <c r="A33" s="1"/>
      <c r="B33" s="132"/>
      <c r="C33" s="135"/>
      <c r="D33" s="132"/>
      <c r="E33" s="39" t="s">
        <v>23</v>
      </c>
      <c r="F33" s="40"/>
      <c r="G33" s="41"/>
      <c r="H33" s="41"/>
      <c r="I33" s="40"/>
      <c r="J33" s="41"/>
      <c r="K33" s="41"/>
      <c r="L33" s="40"/>
      <c r="M33" s="41"/>
      <c r="N33" s="41"/>
      <c r="O33" s="40"/>
      <c r="P33" s="41"/>
      <c r="Q33" s="42">
        <f>SUM(F32:N32)+O34</f>
        <v>464</v>
      </c>
    </row>
    <row r="34" spans="1:17" x14ac:dyDescent="0.15">
      <c r="A34" s="1"/>
      <c r="B34" s="132"/>
      <c r="C34" s="135"/>
      <c r="D34" s="132"/>
      <c r="E34" s="43"/>
      <c r="F34" s="44" t="s">
        <v>24</v>
      </c>
      <c r="G34" s="45">
        <f>VLOOKUP(D32,[1]中データ!$C$5:$AX$33,5,FALSE)</f>
        <v>5</v>
      </c>
      <c r="H34" s="46" t="s">
        <v>25</v>
      </c>
      <c r="I34" s="44" t="s">
        <v>24</v>
      </c>
      <c r="J34" s="45">
        <f>VLOOKUP(D32,[1]中データ!$C$5:$AX$33,6,FALSE)</f>
        <v>3</v>
      </c>
      <c r="K34" s="46" t="s">
        <v>25</v>
      </c>
      <c r="L34" s="44" t="s">
        <v>24</v>
      </c>
      <c r="M34" s="45">
        <f>VLOOKUP(D32,[1]中データ!$C$5:$AX$33,7,FALSE)</f>
        <v>1</v>
      </c>
      <c r="N34" s="46" t="s">
        <v>25</v>
      </c>
      <c r="O34" s="104">
        <f>SUM(G34,J34,M34)</f>
        <v>9</v>
      </c>
      <c r="P34" s="105"/>
      <c r="Q34" s="47"/>
    </row>
    <row r="35" spans="1:17" x14ac:dyDescent="0.15">
      <c r="A35" s="1"/>
      <c r="B35" s="132"/>
      <c r="C35" s="135"/>
      <c r="D35" s="132"/>
      <c r="E35" s="48" t="s">
        <v>26</v>
      </c>
      <c r="F35" s="44"/>
      <c r="G35" s="45">
        <f>VLOOKUP(D32,[1]中データ!$C$5:$AX$33,32,FALSE)</f>
        <v>4</v>
      </c>
      <c r="H35" s="49"/>
      <c r="I35" s="44"/>
      <c r="J35" s="45">
        <f>VLOOKUP(D32,[1]中データ!$C$5:$AX$33,33,FALSE)</f>
        <v>4</v>
      </c>
      <c r="K35" s="49"/>
      <c r="L35" s="44"/>
      <c r="M35" s="45">
        <f>VLOOKUP(D32,[1]中データ!$C$5:$AX$33,34,FALSE)</f>
        <v>5</v>
      </c>
      <c r="N35" s="49"/>
      <c r="O35" s="139">
        <f>VLOOKUP(D32,[1]中データ!$C$5:$AX$33,41,FALSE)</f>
        <v>3</v>
      </c>
      <c r="P35" s="140"/>
      <c r="Q35" s="50">
        <f>SUM(F35:O35)</f>
        <v>16</v>
      </c>
    </row>
    <row r="36" spans="1:17" x14ac:dyDescent="0.15">
      <c r="A36" s="1"/>
      <c r="B36" s="133"/>
      <c r="C36" s="136"/>
      <c r="D36" s="133"/>
      <c r="E36" s="51" t="s">
        <v>27</v>
      </c>
      <c r="F36" s="52"/>
      <c r="G36" s="45">
        <f>ROUNDUP(G32/35,0)</f>
        <v>4</v>
      </c>
      <c r="H36" s="45"/>
      <c r="I36" s="52"/>
      <c r="J36" s="45">
        <f>ROUNDUP(J32/40,0)</f>
        <v>4</v>
      </c>
      <c r="K36" s="45"/>
      <c r="L36" s="52"/>
      <c r="M36" s="45">
        <f>ROUNDUP(M32/40,0)</f>
        <v>5</v>
      </c>
      <c r="N36" s="45"/>
      <c r="O36" s="139">
        <f>VLOOKUP(D32,[1]中データ!$C$5:$AX$33,48,FALSE)</f>
        <v>3</v>
      </c>
      <c r="P36" s="140"/>
      <c r="Q36" s="50">
        <f>SUM(F36:O36)</f>
        <v>16</v>
      </c>
    </row>
    <row r="37" spans="1:17" x14ac:dyDescent="0.15">
      <c r="A37" s="1"/>
      <c r="B37" s="131" t="s">
        <v>21</v>
      </c>
      <c r="C37" s="134">
        <v>6</v>
      </c>
      <c r="D37" s="131" t="s">
        <v>32</v>
      </c>
      <c r="E37" s="34"/>
      <c r="F37" s="35"/>
      <c r="G37" s="36">
        <f>VLOOKUP(D37,[1]中データ!$C$5:$AX$33,2,FALSE)</f>
        <v>143</v>
      </c>
      <c r="H37" s="37"/>
      <c r="I37" s="35"/>
      <c r="J37" s="36">
        <f>VLOOKUP(D37,[1]中データ!$C$5:$AX$33,3,FALSE)</f>
        <v>164</v>
      </c>
      <c r="K37" s="37"/>
      <c r="L37" s="35"/>
      <c r="M37" s="36">
        <f>VLOOKUP(D37,[1]中データ!$C$5:$AX$33,4,FALSE)</f>
        <v>187</v>
      </c>
      <c r="N37" s="37"/>
      <c r="O37" s="137"/>
      <c r="P37" s="138"/>
      <c r="Q37" s="38"/>
    </row>
    <row r="38" spans="1:17" x14ac:dyDescent="0.15">
      <c r="A38" s="1"/>
      <c r="B38" s="132"/>
      <c r="C38" s="135"/>
      <c r="D38" s="132"/>
      <c r="E38" s="39" t="s">
        <v>23</v>
      </c>
      <c r="F38" s="40"/>
      <c r="G38" s="41"/>
      <c r="H38" s="41"/>
      <c r="I38" s="40"/>
      <c r="J38" s="41"/>
      <c r="K38" s="41"/>
      <c r="L38" s="40"/>
      <c r="M38" s="41"/>
      <c r="N38" s="41"/>
      <c r="O38" s="40"/>
      <c r="P38" s="41"/>
      <c r="Q38" s="42">
        <f>SUM(F37:N37)+O39</f>
        <v>512</v>
      </c>
    </row>
    <row r="39" spans="1:17" x14ac:dyDescent="0.15">
      <c r="A39" s="1"/>
      <c r="B39" s="132"/>
      <c r="C39" s="135"/>
      <c r="D39" s="132"/>
      <c r="E39" s="43"/>
      <c r="F39" s="44" t="s">
        <v>24</v>
      </c>
      <c r="G39" s="45">
        <f>VLOOKUP(D37,[1]中データ!$C$5:$AX$33,5,FALSE)</f>
        <v>6</v>
      </c>
      <c r="H39" s="46" t="s">
        <v>25</v>
      </c>
      <c r="I39" s="44" t="s">
        <v>24</v>
      </c>
      <c r="J39" s="45">
        <f>VLOOKUP(D37,[1]中データ!$C$5:$AX$33,6,FALSE)</f>
        <v>6</v>
      </c>
      <c r="K39" s="46" t="s">
        <v>25</v>
      </c>
      <c r="L39" s="44" t="s">
        <v>24</v>
      </c>
      <c r="M39" s="45">
        <f>VLOOKUP(D37,[1]中データ!$C$5:$AX$33,7,FALSE)</f>
        <v>6</v>
      </c>
      <c r="N39" s="46" t="s">
        <v>25</v>
      </c>
      <c r="O39" s="104">
        <f>SUM(G39,J39,M39)</f>
        <v>18</v>
      </c>
      <c r="P39" s="105"/>
      <c r="Q39" s="47"/>
    </row>
    <row r="40" spans="1:17" x14ac:dyDescent="0.15">
      <c r="A40" s="1"/>
      <c r="B40" s="132"/>
      <c r="C40" s="135"/>
      <c r="D40" s="132"/>
      <c r="E40" s="48" t="s">
        <v>26</v>
      </c>
      <c r="F40" s="44"/>
      <c r="G40" s="45">
        <f>VLOOKUP(D37,[1]中データ!$C$5:$AX$33,32,FALSE)</f>
        <v>5</v>
      </c>
      <c r="H40" s="49"/>
      <c r="I40" s="44"/>
      <c r="J40" s="45">
        <f>VLOOKUP(D37,[1]中データ!$C$5:$AX$33,33,FALSE)</f>
        <v>5</v>
      </c>
      <c r="K40" s="49"/>
      <c r="L40" s="44"/>
      <c r="M40" s="45">
        <f>VLOOKUP(D37,[1]中データ!$C$5:$AX$33,34,FALSE)</f>
        <v>5</v>
      </c>
      <c r="N40" s="49"/>
      <c r="O40" s="139">
        <f>VLOOKUP(D37,[1]中データ!$C$5:$AX$33,41,FALSE)</f>
        <v>3</v>
      </c>
      <c r="P40" s="140"/>
      <c r="Q40" s="50">
        <f>SUM(F40:O40)</f>
        <v>18</v>
      </c>
    </row>
    <row r="41" spans="1:17" x14ac:dyDescent="0.15">
      <c r="A41" s="1"/>
      <c r="B41" s="133"/>
      <c r="C41" s="136"/>
      <c r="D41" s="133"/>
      <c r="E41" s="51" t="s">
        <v>27</v>
      </c>
      <c r="F41" s="52"/>
      <c r="G41" s="45">
        <f>ROUNDUP(G37/35,0)</f>
        <v>5</v>
      </c>
      <c r="H41" s="45"/>
      <c r="I41" s="52"/>
      <c r="J41" s="45">
        <f>ROUNDUP(J37/40,0)</f>
        <v>5</v>
      </c>
      <c r="K41" s="45"/>
      <c r="L41" s="52"/>
      <c r="M41" s="45">
        <f>ROUNDUP(M37/40,0)</f>
        <v>5</v>
      </c>
      <c r="N41" s="45"/>
      <c r="O41" s="139">
        <f>VLOOKUP(D37,[1]中データ!$C$5:$AX$33,48,FALSE)</f>
        <v>3</v>
      </c>
      <c r="P41" s="140"/>
      <c r="Q41" s="50">
        <f>SUM(F41:O41)</f>
        <v>18</v>
      </c>
    </row>
    <row r="42" spans="1:17" x14ac:dyDescent="0.15">
      <c r="A42" s="1"/>
      <c r="B42" s="131" t="s">
        <v>21</v>
      </c>
      <c r="C42" s="134">
        <v>7</v>
      </c>
      <c r="D42" s="131" t="s">
        <v>33</v>
      </c>
      <c r="E42" s="34"/>
      <c r="F42" s="35"/>
      <c r="G42" s="36">
        <f>VLOOKUP(D42,[1]中データ!$C$5:$AX$33,2,FALSE)</f>
        <v>138</v>
      </c>
      <c r="H42" s="37"/>
      <c r="I42" s="35"/>
      <c r="J42" s="36">
        <f>VLOOKUP(D42,[1]中データ!$C$5:$AX$33,3,FALSE)</f>
        <v>126</v>
      </c>
      <c r="K42" s="37"/>
      <c r="L42" s="35"/>
      <c r="M42" s="36">
        <f>VLOOKUP(D42,[1]中データ!$C$5:$AX$33,4,FALSE)</f>
        <v>153</v>
      </c>
      <c r="N42" s="37"/>
      <c r="O42" s="137"/>
      <c r="P42" s="138"/>
      <c r="Q42" s="38"/>
    </row>
    <row r="43" spans="1:17" x14ac:dyDescent="0.15">
      <c r="A43" s="1"/>
      <c r="B43" s="132"/>
      <c r="C43" s="135"/>
      <c r="D43" s="132"/>
      <c r="E43" s="39" t="s">
        <v>23</v>
      </c>
      <c r="F43" s="40"/>
      <c r="G43" s="41"/>
      <c r="H43" s="41"/>
      <c r="I43" s="40"/>
      <c r="J43" s="41"/>
      <c r="K43" s="41"/>
      <c r="L43" s="40"/>
      <c r="M43" s="41"/>
      <c r="N43" s="41"/>
      <c r="O43" s="40"/>
      <c r="P43" s="41"/>
      <c r="Q43" s="42">
        <f>SUM(F42:N42)+O44</f>
        <v>426</v>
      </c>
    </row>
    <row r="44" spans="1:17" x14ac:dyDescent="0.15">
      <c r="A44" s="1"/>
      <c r="B44" s="132"/>
      <c r="C44" s="135"/>
      <c r="D44" s="132"/>
      <c r="E44" s="43"/>
      <c r="F44" s="44" t="s">
        <v>24</v>
      </c>
      <c r="G44" s="45">
        <f>VLOOKUP(D42,[1]中データ!$C$5:$AX$33,5,FALSE)</f>
        <v>2</v>
      </c>
      <c r="H44" s="46" t="s">
        <v>25</v>
      </c>
      <c r="I44" s="44" t="s">
        <v>24</v>
      </c>
      <c r="J44" s="45">
        <f>VLOOKUP(D42,[1]中データ!$C$5:$AX$33,6,FALSE)</f>
        <v>2</v>
      </c>
      <c r="K44" s="46" t="s">
        <v>25</v>
      </c>
      <c r="L44" s="44" t="s">
        <v>24</v>
      </c>
      <c r="M44" s="45">
        <f>VLOOKUP(D42,[1]中データ!$C$5:$AX$33,7,FALSE)</f>
        <v>5</v>
      </c>
      <c r="N44" s="46" t="s">
        <v>25</v>
      </c>
      <c r="O44" s="104">
        <f>SUM(G44,J44,M44)</f>
        <v>9</v>
      </c>
      <c r="P44" s="105"/>
      <c r="Q44" s="47"/>
    </row>
    <row r="45" spans="1:17" x14ac:dyDescent="0.15">
      <c r="A45" s="1"/>
      <c r="B45" s="132"/>
      <c r="C45" s="135"/>
      <c r="D45" s="132"/>
      <c r="E45" s="48" t="s">
        <v>26</v>
      </c>
      <c r="F45" s="44"/>
      <c r="G45" s="45">
        <f>VLOOKUP(D42,[1]中データ!$C$5:$AX$33,32,FALSE)</f>
        <v>4</v>
      </c>
      <c r="H45" s="49"/>
      <c r="I45" s="44"/>
      <c r="J45" s="45">
        <f>VLOOKUP(D42,[1]中データ!$C$5:$AX$33,33,FALSE)</f>
        <v>4</v>
      </c>
      <c r="K45" s="49"/>
      <c r="L45" s="44"/>
      <c r="M45" s="45">
        <f>VLOOKUP(D42,[1]中データ!$C$5:$AX$33,34,FALSE)</f>
        <v>4</v>
      </c>
      <c r="N45" s="49"/>
      <c r="O45" s="139">
        <f>VLOOKUP(D42,[1]中データ!$C$5:$AX$33,41,FALSE)</f>
        <v>2</v>
      </c>
      <c r="P45" s="140"/>
      <c r="Q45" s="50">
        <f>SUM(F45:O45)</f>
        <v>14</v>
      </c>
    </row>
    <row r="46" spans="1:17" x14ac:dyDescent="0.15">
      <c r="A46" s="1"/>
      <c r="B46" s="133"/>
      <c r="C46" s="136"/>
      <c r="D46" s="133"/>
      <c r="E46" s="51" t="s">
        <v>27</v>
      </c>
      <c r="F46" s="52"/>
      <c r="G46" s="45">
        <f>ROUNDUP(G42/35,0)</f>
        <v>4</v>
      </c>
      <c r="H46" s="45"/>
      <c r="I46" s="52"/>
      <c r="J46" s="45">
        <f>ROUNDUP(J42/40,0)</f>
        <v>4</v>
      </c>
      <c r="K46" s="45"/>
      <c r="L46" s="52"/>
      <c r="M46" s="45">
        <f>ROUNDUP(M42/40,0)</f>
        <v>4</v>
      </c>
      <c r="N46" s="45"/>
      <c r="O46" s="139">
        <f>VLOOKUP(D42,[1]中データ!$C$5:$AX$33,48,FALSE)</f>
        <v>2</v>
      </c>
      <c r="P46" s="140"/>
      <c r="Q46" s="50">
        <f>SUM(F46:O46)</f>
        <v>14</v>
      </c>
    </row>
    <row r="47" spans="1:17" x14ac:dyDescent="0.15">
      <c r="A47" s="1"/>
      <c r="B47" s="131" t="s">
        <v>21</v>
      </c>
      <c r="C47" s="134">
        <v>8</v>
      </c>
      <c r="D47" s="131" t="s">
        <v>34</v>
      </c>
      <c r="E47" s="34"/>
      <c r="F47" s="35"/>
      <c r="G47" s="36">
        <f>VLOOKUP(D47,[1]中データ!$C$5:$AX$33,2,FALSE)</f>
        <v>157</v>
      </c>
      <c r="H47" s="37"/>
      <c r="I47" s="35"/>
      <c r="J47" s="36">
        <f>VLOOKUP(D47,[1]中データ!$C$5:$AX$33,3,FALSE)</f>
        <v>165</v>
      </c>
      <c r="K47" s="37"/>
      <c r="L47" s="35"/>
      <c r="M47" s="36">
        <f>VLOOKUP(D47,[1]中データ!$C$5:$AX$33,4,FALSE)</f>
        <v>189</v>
      </c>
      <c r="N47" s="37"/>
      <c r="O47" s="137"/>
      <c r="P47" s="138"/>
      <c r="Q47" s="38"/>
    </row>
    <row r="48" spans="1:17" x14ac:dyDescent="0.15">
      <c r="A48" s="1"/>
      <c r="B48" s="132"/>
      <c r="C48" s="135"/>
      <c r="D48" s="132"/>
      <c r="E48" s="39" t="s">
        <v>23</v>
      </c>
      <c r="F48" s="40"/>
      <c r="G48" s="41"/>
      <c r="H48" s="41"/>
      <c r="I48" s="40"/>
      <c r="J48" s="41"/>
      <c r="K48" s="41"/>
      <c r="L48" s="40"/>
      <c r="M48" s="41"/>
      <c r="N48" s="41"/>
      <c r="O48" s="40"/>
      <c r="P48" s="41"/>
      <c r="Q48" s="42">
        <f>SUM(F47:N47)+O49</f>
        <v>528</v>
      </c>
    </row>
    <row r="49" spans="1:17" x14ac:dyDescent="0.15">
      <c r="A49" s="1"/>
      <c r="B49" s="132"/>
      <c r="C49" s="135"/>
      <c r="D49" s="132"/>
      <c r="E49" s="43"/>
      <c r="F49" s="44" t="s">
        <v>24</v>
      </c>
      <c r="G49" s="45">
        <f>VLOOKUP(D47,[1]中データ!$C$5:$AX$33,5,FALSE)</f>
        <v>10</v>
      </c>
      <c r="H49" s="46" t="s">
        <v>25</v>
      </c>
      <c r="I49" s="44" t="s">
        <v>24</v>
      </c>
      <c r="J49" s="45">
        <f>VLOOKUP(D47,[1]中データ!$C$5:$AX$33,6,FALSE)</f>
        <v>3</v>
      </c>
      <c r="K49" s="46" t="s">
        <v>25</v>
      </c>
      <c r="L49" s="44" t="s">
        <v>24</v>
      </c>
      <c r="M49" s="45">
        <f>VLOOKUP(D47,[1]中データ!$C$5:$AX$33,7,FALSE)</f>
        <v>4</v>
      </c>
      <c r="N49" s="46" t="s">
        <v>25</v>
      </c>
      <c r="O49" s="104">
        <f>SUM(G49,J49,M49)</f>
        <v>17</v>
      </c>
      <c r="P49" s="105"/>
      <c r="Q49" s="47"/>
    </row>
    <row r="50" spans="1:17" x14ac:dyDescent="0.15">
      <c r="A50" s="1"/>
      <c r="B50" s="132"/>
      <c r="C50" s="135"/>
      <c r="D50" s="132"/>
      <c r="E50" s="48" t="s">
        <v>26</v>
      </c>
      <c r="F50" s="44"/>
      <c r="G50" s="45">
        <f>VLOOKUP(D47,[1]中データ!$C$5:$AX$33,32,FALSE)</f>
        <v>5</v>
      </c>
      <c r="H50" s="49"/>
      <c r="I50" s="44"/>
      <c r="J50" s="45">
        <f>VLOOKUP(D47,[1]中データ!$C$5:$AX$33,33,FALSE)</f>
        <v>5</v>
      </c>
      <c r="K50" s="49"/>
      <c r="L50" s="44"/>
      <c r="M50" s="45">
        <f>VLOOKUP(D47,[1]中データ!$C$5:$AX$33,34,FALSE)</f>
        <v>5</v>
      </c>
      <c r="N50" s="49"/>
      <c r="O50" s="139">
        <f>VLOOKUP(D47,[1]中データ!$C$5:$AX$33,41,FALSE)</f>
        <v>5</v>
      </c>
      <c r="P50" s="140"/>
      <c r="Q50" s="50">
        <f>SUM(F50:O50)</f>
        <v>20</v>
      </c>
    </row>
    <row r="51" spans="1:17" x14ac:dyDescent="0.15">
      <c r="A51" s="1"/>
      <c r="B51" s="133"/>
      <c r="C51" s="136"/>
      <c r="D51" s="133"/>
      <c r="E51" s="51" t="s">
        <v>27</v>
      </c>
      <c r="F51" s="52"/>
      <c r="G51" s="45">
        <f>ROUNDUP(G47/35,0)</f>
        <v>5</v>
      </c>
      <c r="H51" s="45"/>
      <c r="I51" s="52"/>
      <c r="J51" s="45">
        <f>ROUNDUP(J47/40,0)</f>
        <v>5</v>
      </c>
      <c r="K51" s="45"/>
      <c r="L51" s="52"/>
      <c r="M51" s="45">
        <f>ROUNDUP(M47/40,0)</f>
        <v>5</v>
      </c>
      <c r="N51" s="45"/>
      <c r="O51" s="139">
        <f>VLOOKUP(D47,[1]中データ!$C$5:$AX$33,48,FALSE)</f>
        <v>5</v>
      </c>
      <c r="P51" s="140"/>
      <c r="Q51" s="50">
        <f>SUM(F51:O51)</f>
        <v>20</v>
      </c>
    </row>
    <row r="52" spans="1:17" x14ac:dyDescent="0.15">
      <c r="A52" s="1"/>
      <c r="B52" s="131" t="s">
        <v>21</v>
      </c>
      <c r="C52" s="134">
        <v>9</v>
      </c>
      <c r="D52" s="131" t="s">
        <v>35</v>
      </c>
      <c r="E52" s="34"/>
      <c r="F52" s="35"/>
      <c r="G52" s="36">
        <f>VLOOKUP(D52,[1]中データ!$C$5:$AX$33,2,FALSE)</f>
        <v>30</v>
      </c>
      <c r="H52" s="37"/>
      <c r="I52" s="35"/>
      <c r="J52" s="36">
        <f>VLOOKUP(D52,[1]中データ!$C$5:$AX$33,3,FALSE)</f>
        <v>22</v>
      </c>
      <c r="K52" s="37"/>
      <c r="L52" s="35"/>
      <c r="M52" s="36">
        <f>VLOOKUP(D52,[1]中データ!$C$5:$AX$33,4,FALSE)</f>
        <v>41</v>
      </c>
      <c r="N52" s="37"/>
      <c r="O52" s="137"/>
      <c r="P52" s="138"/>
      <c r="Q52" s="38"/>
    </row>
    <row r="53" spans="1:17" x14ac:dyDescent="0.15">
      <c r="A53" s="1"/>
      <c r="B53" s="132"/>
      <c r="C53" s="135"/>
      <c r="D53" s="132"/>
      <c r="E53" s="39" t="s">
        <v>23</v>
      </c>
      <c r="F53" s="40"/>
      <c r="G53" s="41"/>
      <c r="H53" s="41"/>
      <c r="I53" s="40"/>
      <c r="J53" s="41"/>
      <c r="K53" s="41"/>
      <c r="L53" s="40"/>
      <c r="M53" s="41"/>
      <c r="N53" s="41"/>
      <c r="O53" s="40"/>
      <c r="P53" s="41"/>
      <c r="Q53" s="42">
        <f>SUM(F52:N52)+O54</f>
        <v>97</v>
      </c>
    </row>
    <row r="54" spans="1:17" x14ac:dyDescent="0.15">
      <c r="A54" s="1"/>
      <c r="B54" s="132"/>
      <c r="C54" s="135"/>
      <c r="D54" s="132"/>
      <c r="E54" s="43"/>
      <c r="F54" s="44" t="s">
        <v>24</v>
      </c>
      <c r="G54" s="45">
        <f>VLOOKUP(D52,[1]中データ!$C$5:$AX$33,5,FALSE)</f>
        <v>2</v>
      </c>
      <c r="H54" s="46" t="s">
        <v>25</v>
      </c>
      <c r="I54" s="44" t="s">
        <v>24</v>
      </c>
      <c r="J54" s="45">
        <f>VLOOKUP(D52,[1]中データ!$C$5:$AX$33,6,FALSE)</f>
        <v>0</v>
      </c>
      <c r="K54" s="46" t="s">
        <v>25</v>
      </c>
      <c r="L54" s="44" t="s">
        <v>24</v>
      </c>
      <c r="M54" s="45">
        <f>VLOOKUP(D52,[1]中データ!$C$5:$AX$33,7,FALSE)</f>
        <v>2</v>
      </c>
      <c r="N54" s="46" t="s">
        <v>25</v>
      </c>
      <c r="O54" s="104">
        <f>SUM(G54,J54,M54)</f>
        <v>4</v>
      </c>
      <c r="P54" s="105"/>
      <c r="Q54" s="47"/>
    </row>
    <row r="55" spans="1:17" x14ac:dyDescent="0.15">
      <c r="A55" s="1"/>
      <c r="B55" s="132"/>
      <c r="C55" s="135"/>
      <c r="D55" s="132"/>
      <c r="E55" s="48" t="s">
        <v>26</v>
      </c>
      <c r="F55" s="44"/>
      <c r="G55" s="45">
        <f>VLOOKUP(D52,[1]中データ!$C$5:$AX$33,32,FALSE)</f>
        <v>1</v>
      </c>
      <c r="H55" s="49"/>
      <c r="I55" s="44"/>
      <c r="J55" s="45">
        <f>VLOOKUP(D52,[1]中データ!$C$5:$AX$33,33,FALSE)</f>
        <v>1</v>
      </c>
      <c r="K55" s="49"/>
      <c r="L55" s="44"/>
      <c r="M55" s="45">
        <f>VLOOKUP(D52,[1]中データ!$C$5:$AX$33,34,FALSE)</f>
        <v>2</v>
      </c>
      <c r="N55" s="49"/>
      <c r="O55" s="139">
        <f>VLOOKUP(D52,[1]中データ!$C$5:$AX$33,41,FALSE)</f>
        <v>2</v>
      </c>
      <c r="P55" s="140"/>
      <c r="Q55" s="50">
        <f>SUM(F55:O55)</f>
        <v>6</v>
      </c>
    </row>
    <row r="56" spans="1:17" x14ac:dyDescent="0.15">
      <c r="A56" s="1"/>
      <c r="B56" s="133"/>
      <c r="C56" s="136"/>
      <c r="D56" s="133"/>
      <c r="E56" s="51" t="s">
        <v>27</v>
      </c>
      <c r="F56" s="52"/>
      <c r="G56" s="45">
        <f>ROUNDUP(G52/35,0)</f>
        <v>1</v>
      </c>
      <c r="H56" s="45"/>
      <c r="I56" s="52"/>
      <c r="J56" s="45">
        <f>ROUNDUP(J52/40,0)</f>
        <v>1</v>
      </c>
      <c r="K56" s="45"/>
      <c r="L56" s="52"/>
      <c r="M56" s="45">
        <f>ROUNDUP(M52/40,0)</f>
        <v>2</v>
      </c>
      <c r="N56" s="45"/>
      <c r="O56" s="139">
        <f>VLOOKUP(D52,[1]中データ!$C$5:$AX$33,48,FALSE)</f>
        <v>2</v>
      </c>
      <c r="P56" s="140"/>
      <c r="Q56" s="50">
        <f>SUM(F56:O56)</f>
        <v>6</v>
      </c>
    </row>
    <row r="57" spans="1:17" x14ac:dyDescent="0.15">
      <c r="A57" s="1"/>
      <c r="B57" s="131" t="s">
        <v>21</v>
      </c>
      <c r="C57" s="134">
        <v>10</v>
      </c>
      <c r="D57" s="131" t="s">
        <v>36</v>
      </c>
      <c r="E57" s="34"/>
      <c r="F57" s="35"/>
      <c r="G57" s="36">
        <f>VLOOKUP(D57,[1]中データ!$C$5:$AX$33,2,FALSE)</f>
        <v>121</v>
      </c>
      <c r="H57" s="37"/>
      <c r="I57" s="35"/>
      <c r="J57" s="36">
        <f>VLOOKUP(D57,[1]中データ!$C$5:$AX$33,3,FALSE)</f>
        <v>125</v>
      </c>
      <c r="K57" s="37"/>
      <c r="L57" s="35"/>
      <c r="M57" s="36">
        <f>VLOOKUP(D57,[1]中データ!$C$5:$AX$33,4,FALSE)</f>
        <v>128</v>
      </c>
      <c r="N57" s="37"/>
      <c r="O57" s="137"/>
      <c r="P57" s="138"/>
      <c r="Q57" s="38"/>
    </row>
    <row r="58" spans="1:17" x14ac:dyDescent="0.15">
      <c r="A58" s="1"/>
      <c r="B58" s="132"/>
      <c r="C58" s="135"/>
      <c r="D58" s="132"/>
      <c r="E58" s="39" t="s">
        <v>23</v>
      </c>
      <c r="F58" s="40"/>
      <c r="G58" s="41"/>
      <c r="H58" s="41"/>
      <c r="I58" s="40"/>
      <c r="J58" s="41"/>
      <c r="K58" s="41"/>
      <c r="L58" s="40"/>
      <c r="M58" s="41"/>
      <c r="N58" s="41"/>
      <c r="O58" s="40"/>
      <c r="P58" s="41"/>
      <c r="Q58" s="42">
        <f>SUM(F57:N57)+O59</f>
        <v>397</v>
      </c>
    </row>
    <row r="59" spans="1:17" x14ac:dyDescent="0.15">
      <c r="A59" s="1"/>
      <c r="B59" s="132"/>
      <c r="C59" s="135"/>
      <c r="D59" s="132"/>
      <c r="E59" s="43"/>
      <c r="F59" s="44" t="s">
        <v>24</v>
      </c>
      <c r="G59" s="45">
        <f>VLOOKUP(D57,[1]中データ!$C$5:$AX$33,5,FALSE)</f>
        <v>8</v>
      </c>
      <c r="H59" s="46" t="s">
        <v>25</v>
      </c>
      <c r="I59" s="44" t="s">
        <v>24</v>
      </c>
      <c r="J59" s="45">
        <f>VLOOKUP(D57,[1]中データ!$C$5:$AX$33,6,FALSE)</f>
        <v>7</v>
      </c>
      <c r="K59" s="46" t="s">
        <v>25</v>
      </c>
      <c r="L59" s="44" t="s">
        <v>24</v>
      </c>
      <c r="M59" s="45">
        <f>VLOOKUP(D57,[1]中データ!$C$5:$AX$33,7,FALSE)</f>
        <v>8</v>
      </c>
      <c r="N59" s="46" t="s">
        <v>25</v>
      </c>
      <c r="O59" s="104">
        <f>SUM(G59,J59,M59)</f>
        <v>23</v>
      </c>
      <c r="P59" s="105"/>
      <c r="Q59" s="47"/>
    </row>
    <row r="60" spans="1:17" x14ac:dyDescent="0.15">
      <c r="A60" s="1"/>
      <c r="B60" s="132"/>
      <c r="C60" s="135"/>
      <c r="D60" s="132"/>
      <c r="E60" s="48" t="s">
        <v>26</v>
      </c>
      <c r="F60" s="44"/>
      <c r="G60" s="45">
        <f>VLOOKUP(D57,[1]中データ!$C$5:$AX$33,32,FALSE)</f>
        <v>4</v>
      </c>
      <c r="H60" s="49"/>
      <c r="I60" s="44"/>
      <c r="J60" s="45">
        <f>VLOOKUP(D57,[1]中データ!$C$5:$AX$33,33,FALSE)</f>
        <v>4</v>
      </c>
      <c r="K60" s="49"/>
      <c r="L60" s="44"/>
      <c r="M60" s="45">
        <f>VLOOKUP(D57,[1]中データ!$C$5:$AX$33,34,FALSE)</f>
        <v>4</v>
      </c>
      <c r="N60" s="49"/>
      <c r="O60" s="139">
        <f>VLOOKUP(D57,[1]中データ!$C$5:$AX$33,41,FALSE)</f>
        <v>4</v>
      </c>
      <c r="P60" s="140"/>
      <c r="Q60" s="50">
        <f>SUM(F60:O60)</f>
        <v>16</v>
      </c>
    </row>
    <row r="61" spans="1:17" x14ac:dyDescent="0.15">
      <c r="A61" s="1"/>
      <c r="B61" s="133"/>
      <c r="C61" s="136"/>
      <c r="D61" s="133"/>
      <c r="E61" s="51" t="s">
        <v>27</v>
      </c>
      <c r="F61" s="52"/>
      <c r="G61" s="45">
        <f>ROUNDUP(G57/35,0)</f>
        <v>4</v>
      </c>
      <c r="H61" s="45"/>
      <c r="I61" s="52"/>
      <c r="J61" s="45">
        <f>ROUNDUP(J57/40,0)</f>
        <v>4</v>
      </c>
      <c r="K61" s="45"/>
      <c r="L61" s="52"/>
      <c r="M61" s="45">
        <f>ROUNDUP(M57/40,0)</f>
        <v>4</v>
      </c>
      <c r="N61" s="45"/>
      <c r="O61" s="139">
        <f>VLOOKUP(D57,[1]中データ!$C$5:$AX$33,48,FALSE)</f>
        <v>4</v>
      </c>
      <c r="P61" s="140"/>
      <c r="Q61" s="50">
        <f>SUM(F61:O61)</f>
        <v>16</v>
      </c>
    </row>
    <row r="62" spans="1:17" x14ac:dyDescent="0.15">
      <c r="A62" s="1"/>
      <c r="B62" s="131" t="s">
        <v>21</v>
      </c>
      <c r="C62" s="134">
        <v>11</v>
      </c>
      <c r="D62" s="131" t="s">
        <v>37</v>
      </c>
      <c r="E62" s="34"/>
      <c r="F62" s="35"/>
      <c r="G62" s="36">
        <f>VLOOKUP(D62,[1]中データ!$C$5:$AX$33,2,FALSE)</f>
        <v>114</v>
      </c>
      <c r="H62" s="37"/>
      <c r="I62" s="35"/>
      <c r="J62" s="36">
        <f>VLOOKUP(D62,[1]中データ!$C$5:$AX$33,3,FALSE)</f>
        <v>139</v>
      </c>
      <c r="K62" s="37"/>
      <c r="L62" s="35"/>
      <c r="M62" s="36">
        <f>VLOOKUP(D62,[1]中データ!$C$5:$AX$33,4,FALSE)</f>
        <v>127</v>
      </c>
      <c r="N62" s="37"/>
      <c r="O62" s="137"/>
      <c r="P62" s="138"/>
      <c r="Q62" s="38"/>
    </row>
    <row r="63" spans="1:17" x14ac:dyDescent="0.15">
      <c r="A63" s="1"/>
      <c r="B63" s="132"/>
      <c r="C63" s="135"/>
      <c r="D63" s="132"/>
      <c r="E63" s="39" t="s">
        <v>23</v>
      </c>
      <c r="F63" s="40"/>
      <c r="G63" s="41"/>
      <c r="H63" s="41"/>
      <c r="I63" s="40"/>
      <c r="J63" s="41"/>
      <c r="K63" s="41"/>
      <c r="L63" s="40"/>
      <c r="M63" s="41"/>
      <c r="N63" s="41"/>
      <c r="O63" s="40"/>
      <c r="P63" s="41"/>
      <c r="Q63" s="42">
        <f>SUM(F62:N62)+O64</f>
        <v>389</v>
      </c>
    </row>
    <row r="64" spans="1:17" x14ac:dyDescent="0.15">
      <c r="A64" s="1"/>
      <c r="B64" s="132"/>
      <c r="C64" s="135"/>
      <c r="D64" s="132"/>
      <c r="E64" s="43"/>
      <c r="F64" s="44" t="s">
        <v>24</v>
      </c>
      <c r="G64" s="45">
        <f>VLOOKUP(D62,[1]中データ!$C$5:$AX$33,5,FALSE)</f>
        <v>7</v>
      </c>
      <c r="H64" s="46" t="s">
        <v>25</v>
      </c>
      <c r="I64" s="44" t="s">
        <v>24</v>
      </c>
      <c r="J64" s="45">
        <f>VLOOKUP(D62,[1]中データ!$C$5:$AX$33,6,FALSE)</f>
        <v>1</v>
      </c>
      <c r="K64" s="46" t="s">
        <v>25</v>
      </c>
      <c r="L64" s="44" t="s">
        <v>24</v>
      </c>
      <c r="M64" s="45">
        <f>VLOOKUP(D62,[1]中データ!$C$5:$AX$33,7,FALSE)</f>
        <v>1</v>
      </c>
      <c r="N64" s="46" t="s">
        <v>25</v>
      </c>
      <c r="O64" s="104">
        <f>SUM(G64,J64,M64)</f>
        <v>9</v>
      </c>
      <c r="P64" s="105"/>
      <c r="Q64" s="47"/>
    </row>
    <row r="65" spans="1:17" x14ac:dyDescent="0.15">
      <c r="A65" s="1"/>
      <c r="B65" s="132"/>
      <c r="C65" s="135"/>
      <c r="D65" s="132"/>
      <c r="E65" s="48" t="s">
        <v>26</v>
      </c>
      <c r="F65" s="44"/>
      <c r="G65" s="45">
        <f>VLOOKUP(D62,[1]中データ!$C$5:$AX$33,32,FALSE)</f>
        <v>4</v>
      </c>
      <c r="H65" s="49"/>
      <c r="I65" s="44"/>
      <c r="J65" s="45">
        <f>VLOOKUP(D62,[1]中データ!$C$5:$AX$33,33,FALSE)</f>
        <v>4</v>
      </c>
      <c r="K65" s="49"/>
      <c r="L65" s="44"/>
      <c r="M65" s="45">
        <f>VLOOKUP(D62,[1]中データ!$C$5:$AX$33,34,FALSE)</f>
        <v>4</v>
      </c>
      <c r="N65" s="49"/>
      <c r="O65" s="139">
        <f>VLOOKUP(D62,[1]中データ!$C$5:$AX$33,41,FALSE)</f>
        <v>2</v>
      </c>
      <c r="P65" s="140"/>
      <c r="Q65" s="50">
        <f>SUM(F65:O65)</f>
        <v>14</v>
      </c>
    </row>
    <row r="66" spans="1:17" x14ac:dyDescent="0.15">
      <c r="A66" s="1"/>
      <c r="B66" s="133"/>
      <c r="C66" s="136"/>
      <c r="D66" s="133"/>
      <c r="E66" s="51" t="s">
        <v>27</v>
      </c>
      <c r="F66" s="52"/>
      <c r="G66" s="45">
        <f>ROUNDUP(G62/35,0)</f>
        <v>4</v>
      </c>
      <c r="H66" s="45"/>
      <c r="I66" s="52"/>
      <c r="J66" s="45">
        <f>ROUNDUP(J62/40,0)</f>
        <v>4</v>
      </c>
      <c r="K66" s="45"/>
      <c r="L66" s="52"/>
      <c r="M66" s="45">
        <f>ROUNDUP(M62/40,0)</f>
        <v>4</v>
      </c>
      <c r="N66" s="45"/>
      <c r="O66" s="139">
        <f>VLOOKUP(D62,[1]中データ!$C$5:$AX$33,48,FALSE)</f>
        <v>2</v>
      </c>
      <c r="P66" s="140"/>
      <c r="Q66" s="50">
        <f>SUM(F66:O66)</f>
        <v>14</v>
      </c>
    </row>
    <row r="67" spans="1:17" x14ac:dyDescent="0.15">
      <c r="A67" s="1"/>
      <c r="B67" s="131" t="s">
        <v>21</v>
      </c>
      <c r="C67" s="134">
        <v>12</v>
      </c>
      <c r="D67" s="131" t="s">
        <v>38</v>
      </c>
      <c r="E67" s="34"/>
      <c r="F67" s="35"/>
      <c r="G67" s="36">
        <f>VLOOKUP(D67,[1]中データ!$C$5:$AX$33,2,FALSE)</f>
        <v>5</v>
      </c>
      <c r="H67" s="37"/>
      <c r="I67" s="35"/>
      <c r="J67" s="36">
        <f>VLOOKUP(D67,[1]中データ!$C$5:$AX$33,3,FALSE)</f>
        <v>8</v>
      </c>
      <c r="K67" s="37"/>
      <c r="L67" s="35"/>
      <c r="M67" s="36">
        <f>VLOOKUP(D67,[1]中データ!$C$5:$AX$33,4,FALSE)</f>
        <v>7</v>
      </c>
      <c r="N67" s="37"/>
      <c r="O67" s="137"/>
      <c r="P67" s="138"/>
      <c r="Q67" s="38"/>
    </row>
    <row r="68" spans="1:17" x14ac:dyDescent="0.15">
      <c r="A68" s="1"/>
      <c r="B68" s="132"/>
      <c r="C68" s="135"/>
      <c r="D68" s="132"/>
      <c r="E68" s="39" t="s">
        <v>23</v>
      </c>
      <c r="F68" s="40"/>
      <c r="G68" s="41"/>
      <c r="H68" s="41"/>
      <c r="I68" s="40"/>
      <c r="J68" s="41"/>
      <c r="K68" s="41"/>
      <c r="L68" s="40"/>
      <c r="M68" s="41"/>
      <c r="N68" s="41"/>
      <c r="O68" s="40"/>
      <c r="P68" s="41"/>
      <c r="Q68" s="42">
        <f>SUM(F67:N67)+O69</f>
        <v>20</v>
      </c>
    </row>
    <row r="69" spans="1:17" x14ac:dyDescent="0.15">
      <c r="A69" s="1"/>
      <c r="B69" s="132"/>
      <c r="C69" s="135"/>
      <c r="D69" s="132"/>
      <c r="E69" s="43"/>
      <c r="F69" s="44" t="s">
        <v>24</v>
      </c>
      <c r="G69" s="45">
        <f>VLOOKUP(D67,[1]中データ!$C$5:$AX$33,5,FALSE)</f>
        <v>0</v>
      </c>
      <c r="H69" s="46" t="s">
        <v>25</v>
      </c>
      <c r="I69" s="44" t="s">
        <v>24</v>
      </c>
      <c r="J69" s="45">
        <f>VLOOKUP(D67,[1]中データ!$C$5:$AX$33,6,FALSE)</f>
        <v>0</v>
      </c>
      <c r="K69" s="46" t="s">
        <v>25</v>
      </c>
      <c r="L69" s="44" t="s">
        <v>24</v>
      </c>
      <c r="M69" s="45">
        <f>VLOOKUP(D67,[1]中データ!$C$5:$AX$33,7,FALSE)</f>
        <v>0</v>
      </c>
      <c r="N69" s="46" t="s">
        <v>25</v>
      </c>
      <c r="O69" s="104">
        <f>SUM(G69,J69,M69)</f>
        <v>0</v>
      </c>
      <c r="P69" s="105"/>
      <c r="Q69" s="47"/>
    </row>
    <row r="70" spans="1:17" x14ac:dyDescent="0.15">
      <c r="A70" s="1"/>
      <c r="B70" s="132"/>
      <c r="C70" s="135"/>
      <c r="D70" s="132"/>
      <c r="E70" s="48" t="s">
        <v>26</v>
      </c>
      <c r="F70" s="44"/>
      <c r="G70" s="45">
        <f>VLOOKUP(D67,[1]中データ!$C$5:$AX$33,32,FALSE)</f>
        <v>1</v>
      </c>
      <c r="H70" s="49"/>
      <c r="I70" s="44"/>
      <c r="J70" s="45">
        <f>VLOOKUP(D67,[1]中データ!$C$5:$AX$33,33,FALSE)</f>
        <v>1</v>
      </c>
      <c r="K70" s="49"/>
      <c r="L70" s="44"/>
      <c r="M70" s="45">
        <f>VLOOKUP(D67,[1]中データ!$C$5:$AX$33,34,FALSE)</f>
        <v>1</v>
      </c>
      <c r="N70" s="49"/>
      <c r="O70" s="139">
        <f>VLOOKUP(D67,[1]中データ!$C$5:$AX$33,41,FALSE)</f>
        <v>0</v>
      </c>
      <c r="P70" s="140"/>
      <c r="Q70" s="50">
        <f>SUM(F70:O70)</f>
        <v>3</v>
      </c>
    </row>
    <row r="71" spans="1:17" x14ac:dyDescent="0.15">
      <c r="A71" s="1"/>
      <c r="B71" s="133"/>
      <c r="C71" s="136"/>
      <c r="D71" s="133"/>
      <c r="E71" s="51" t="s">
        <v>27</v>
      </c>
      <c r="F71" s="52"/>
      <c r="G71" s="45">
        <f>ROUNDUP(G67/35,0)</f>
        <v>1</v>
      </c>
      <c r="H71" s="45"/>
      <c r="I71" s="52"/>
      <c r="J71" s="45">
        <f>ROUNDUP(J67/40,0)</f>
        <v>1</v>
      </c>
      <c r="K71" s="45"/>
      <c r="L71" s="52"/>
      <c r="M71" s="45">
        <f>ROUNDUP(M67/40,0)</f>
        <v>1</v>
      </c>
      <c r="N71" s="45"/>
      <c r="O71" s="139">
        <f>VLOOKUP(D67,[1]中データ!$C$5:$AX$33,48,FALSE)</f>
        <v>0</v>
      </c>
      <c r="P71" s="140"/>
      <c r="Q71" s="50">
        <f>SUM(F71:O71)</f>
        <v>3</v>
      </c>
    </row>
    <row r="72" spans="1:17" x14ac:dyDescent="0.15">
      <c r="A72" s="1"/>
      <c r="B72" s="131" t="s">
        <v>21</v>
      </c>
      <c r="C72" s="134">
        <v>13</v>
      </c>
      <c r="D72" s="131" t="s">
        <v>39</v>
      </c>
      <c r="E72" s="34"/>
      <c r="F72" s="35"/>
      <c r="G72" s="36">
        <f>VLOOKUP(D72,[1]中データ!$C$5:$AX$33,2,FALSE)</f>
        <v>189</v>
      </c>
      <c r="H72" s="37"/>
      <c r="I72" s="35"/>
      <c r="J72" s="36">
        <f>VLOOKUP(D72,[1]中データ!$C$5:$AX$33,3,FALSE)</f>
        <v>169</v>
      </c>
      <c r="K72" s="37"/>
      <c r="L72" s="35"/>
      <c r="M72" s="36">
        <f>VLOOKUP(D72,[1]中データ!$C$5:$AX$33,4,FALSE)</f>
        <v>185</v>
      </c>
      <c r="N72" s="37"/>
      <c r="O72" s="137"/>
      <c r="P72" s="138"/>
      <c r="Q72" s="38"/>
    </row>
    <row r="73" spans="1:17" x14ac:dyDescent="0.15">
      <c r="A73" s="1"/>
      <c r="B73" s="132"/>
      <c r="C73" s="135"/>
      <c r="D73" s="132"/>
      <c r="E73" s="39" t="s">
        <v>23</v>
      </c>
      <c r="F73" s="40"/>
      <c r="G73" s="41"/>
      <c r="H73" s="41"/>
      <c r="I73" s="40"/>
      <c r="J73" s="41"/>
      <c r="K73" s="41"/>
      <c r="L73" s="40"/>
      <c r="M73" s="41"/>
      <c r="N73" s="41"/>
      <c r="O73" s="40"/>
      <c r="P73" s="41"/>
      <c r="Q73" s="42">
        <f>SUM(F72:N72)+O74</f>
        <v>557</v>
      </c>
    </row>
    <row r="74" spans="1:17" x14ac:dyDescent="0.15">
      <c r="A74" s="1"/>
      <c r="B74" s="132"/>
      <c r="C74" s="135"/>
      <c r="D74" s="132"/>
      <c r="E74" s="43"/>
      <c r="F74" s="44" t="s">
        <v>24</v>
      </c>
      <c r="G74" s="45">
        <f>VLOOKUP(D72,[1]中データ!$C$5:$AX$33,5,FALSE)</f>
        <v>2</v>
      </c>
      <c r="H74" s="46" t="s">
        <v>25</v>
      </c>
      <c r="I74" s="44" t="s">
        <v>24</v>
      </c>
      <c r="J74" s="45">
        <f>VLOOKUP(D72,[1]中データ!$C$5:$AX$33,6,FALSE)</f>
        <v>5</v>
      </c>
      <c r="K74" s="46" t="s">
        <v>25</v>
      </c>
      <c r="L74" s="44" t="s">
        <v>24</v>
      </c>
      <c r="M74" s="45">
        <f>VLOOKUP(D72,[1]中データ!$C$5:$AX$33,7,FALSE)</f>
        <v>7</v>
      </c>
      <c r="N74" s="46" t="s">
        <v>25</v>
      </c>
      <c r="O74" s="104">
        <f>SUM(G74,J74,M74)</f>
        <v>14</v>
      </c>
      <c r="P74" s="105"/>
      <c r="Q74" s="47"/>
    </row>
    <row r="75" spans="1:17" x14ac:dyDescent="0.15">
      <c r="A75" s="1"/>
      <c r="B75" s="132"/>
      <c r="C75" s="135"/>
      <c r="D75" s="132"/>
      <c r="E75" s="48" t="s">
        <v>26</v>
      </c>
      <c r="F75" s="44"/>
      <c r="G75" s="45">
        <f>VLOOKUP(D72,[1]中データ!$C$5:$AX$33,32,FALSE)</f>
        <v>6</v>
      </c>
      <c r="H75" s="49"/>
      <c r="I75" s="44"/>
      <c r="J75" s="45">
        <f>VLOOKUP(D72,[1]中データ!$C$5:$AX$33,33,FALSE)</f>
        <v>5</v>
      </c>
      <c r="K75" s="49"/>
      <c r="L75" s="44"/>
      <c r="M75" s="45">
        <f>VLOOKUP(D72,[1]中データ!$C$5:$AX$33,34,FALSE)</f>
        <v>5</v>
      </c>
      <c r="N75" s="49"/>
      <c r="O75" s="139">
        <f>VLOOKUP(D72,[1]中データ!$C$5:$AX$33,41,FALSE)</f>
        <v>5</v>
      </c>
      <c r="P75" s="140"/>
      <c r="Q75" s="50">
        <f>SUM(F75:O75)</f>
        <v>21</v>
      </c>
    </row>
    <row r="76" spans="1:17" x14ac:dyDescent="0.15">
      <c r="A76" s="1"/>
      <c r="B76" s="133"/>
      <c r="C76" s="136"/>
      <c r="D76" s="133"/>
      <c r="E76" s="51" t="s">
        <v>27</v>
      </c>
      <c r="F76" s="52"/>
      <c r="G76" s="45">
        <f>ROUNDUP(G72/35,0)</f>
        <v>6</v>
      </c>
      <c r="H76" s="45"/>
      <c r="I76" s="52"/>
      <c r="J76" s="45">
        <f>ROUNDUP(J72/40,0)</f>
        <v>5</v>
      </c>
      <c r="K76" s="45"/>
      <c r="L76" s="52"/>
      <c r="M76" s="45">
        <f>ROUNDUP(M72/40,0)</f>
        <v>5</v>
      </c>
      <c r="N76" s="45"/>
      <c r="O76" s="139">
        <f>VLOOKUP(D72,[1]中データ!$C$5:$AX$33,48,FALSE)</f>
        <v>5</v>
      </c>
      <c r="P76" s="140"/>
      <c r="Q76" s="50">
        <f>SUM(F76:O76)</f>
        <v>21</v>
      </c>
    </row>
    <row r="77" spans="1:17" x14ac:dyDescent="0.15">
      <c r="A77" s="1"/>
      <c r="B77" s="131" t="s">
        <v>21</v>
      </c>
      <c r="C77" s="134">
        <v>14</v>
      </c>
      <c r="D77" s="131" t="s">
        <v>40</v>
      </c>
      <c r="E77" s="34"/>
      <c r="F77" s="35"/>
      <c r="G77" s="36">
        <f>VLOOKUP(D77,[1]中データ!$C$5:$AX$33,2,FALSE)</f>
        <v>56</v>
      </c>
      <c r="H77" s="37"/>
      <c r="I77" s="35"/>
      <c r="J77" s="36">
        <f>VLOOKUP(D77,[1]中データ!$C$5:$AX$33,3,FALSE)</f>
        <v>66</v>
      </c>
      <c r="K77" s="37"/>
      <c r="L77" s="35"/>
      <c r="M77" s="36">
        <f>VLOOKUP(D77,[1]中データ!$C$5:$AX$33,4,FALSE)</f>
        <v>60</v>
      </c>
      <c r="N77" s="37"/>
      <c r="O77" s="137"/>
      <c r="P77" s="138"/>
      <c r="Q77" s="38"/>
    </row>
    <row r="78" spans="1:17" x14ac:dyDescent="0.15">
      <c r="A78" s="1"/>
      <c r="B78" s="132"/>
      <c r="C78" s="135"/>
      <c r="D78" s="132"/>
      <c r="E78" s="39" t="s">
        <v>23</v>
      </c>
      <c r="F78" s="40"/>
      <c r="G78" s="41"/>
      <c r="H78" s="41"/>
      <c r="I78" s="40"/>
      <c r="J78" s="41"/>
      <c r="K78" s="41"/>
      <c r="L78" s="40"/>
      <c r="M78" s="41"/>
      <c r="N78" s="41"/>
      <c r="O78" s="40"/>
      <c r="P78" s="41"/>
      <c r="Q78" s="42">
        <f>SUM(F77:N77)+O79</f>
        <v>189</v>
      </c>
    </row>
    <row r="79" spans="1:17" x14ac:dyDescent="0.15">
      <c r="A79" s="1"/>
      <c r="B79" s="132"/>
      <c r="C79" s="135"/>
      <c r="D79" s="132"/>
      <c r="E79" s="43"/>
      <c r="F79" s="44" t="s">
        <v>24</v>
      </c>
      <c r="G79" s="45">
        <f>VLOOKUP(D77,[1]中データ!$C$5:$AX$33,5,FALSE)</f>
        <v>1</v>
      </c>
      <c r="H79" s="46" t="s">
        <v>25</v>
      </c>
      <c r="I79" s="44" t="s">
        <v>24</v>
      </c>
      <c r="J79" s="45">
        <f>VLOOKUP(D77,[1]中データ!$C$5:$AX$33,6,FALSE)</f>
        <v>3</v>
      </c>
      <c r="K79" s="46" t="s">
        <v>25</v>
      </c>
      <c r="L79" s="44" t="s">
        <v>24</v>
      </c>
      <c r="M79" s="45">
        <f>VLOOKUP(D77,[1]中データ!$C$5:$AX$33,7,FALSE)</f>
        <v>3</v>
      </c>
      <c r="N79" s="46" t="s">
        <v>25</v>
      </c>
      <c r="O79" s="104">
        <f>SUM(G79,J79,M79)</f>
        <v>7</v>
      </c>
      <c r="P79" s="105"/>
      <c r="Q79" s="47"/>
    </row>
    <row r="80" spans="1:17" x14ac:dyDescent="0.15">
      <c r="A80" s="1"/>
      <c r="B80" s="132"/>
      <c r="C80" s="135"/>
      <c r="D80" s="132"/>
      <c r="E80" s="48" t="s">
        <v>26</v>
      </c>
      <c r="F80" s="44"/>
      <c r="G80" s="45">
        <f>VLOOKUP(D77,[1]中データ!$C$5:$AX$33,32,FALSE)</f>
        <v>2</v>
      </c>
      <c r="H80" s="49"/>
      <c r="I80" s="44"/>
      <c r="J80" s="45">
        <f>VLOOKUP(D77,[1]中データ!$C$5:$AX$33,33,FALSE)</f>
        <v>2</v>
      </c>
      <c r="K80" s="49"/>
      <c r="L80" s="44"/>
      <c r="M80" s="45">
        <f>VLOOKUP(D77,[1]中データ!$C$5:$AX$33,34,FALSE)</f>
        <v>2</v>
      </c>
      <c r="N80" s="49"/>
      <c r="O80" s="139">
        <f>VLOOKUP(D77,[1]中データ!$C$5:$AX$33,41,FALSE)</f>
        <v>2</v>
      </c>
      <c r="P80" s="140"/>
      <c r="Q80" s="50">
        <f>SUM(F80:O80)</f>
        <v>8</v>
      </c>
    </row>
    <row r="81" spans="1:17" x14ac:dyDescent="0.15">
      <c r="A81" s="1"/>
      <c r="B81" s="133"/>
      <c r="C81" s="136"/>
      <c r="D81" s="133"/>
      <c r="E81" s="51" t="s">
        <v>27</v>
      </c>
      <c r="F81" s="52"/>
      <c r="G81" s="45">
        <f>ROUNDUP(G77/35,0)</f>
        <v>2</v>
      </c>
      <c r="H81" s="45"/>
      <c r="I81" s="52"/>
      <c r="J81" s="45">
        <f>ROUNDUP(J77/40,0)</f>
        <v>2</v>
      </c>
      <c r="K81" s="45"/>
      <c r="L81" s="52"/>
      <c r="M81" s="45">
        <f>ROUNDUP(M77/40,0)</f>
        <v>2</v>
      </c>
      <c r="N81" s="45"/>
      <c r="O81" s="139">
        <f>VLOOKUP(D77,[1]中データ!$C$5:$AX$33,48,FALSE)</f>
        <v>2</v>
      </c>
      <c r="P81" s="140"/>
      <c r="Q81" s="50">
        <f>SUM(F81:O81)</f>
        <v>8</v>
      </c>
    </row>
    <row r="82" spans="1:17" x14ac:dyDescent="0.15">
      <c r="A82" s="1"/>
      <c r="B82" s="131" t="s">
        <v>21</v>
      </c>
      <c r="C82" s="134">
        <v>15</v>
      </c>
      <c r="D82" s="131" t="s">
        <v>41</v>
      </c>
      <c r="E82" s="34"/>
      <c r="F82" s="35"/>
      <c r="G82" s="36">
        <f>VLOOKUP(D82,[1]中データ!$C$5:$AX$33,2,FALSE)</f>
        <v>6</v>
      </c>
      <c r="H82" s="37"/>
      <c r="I82" s="35"/>
      <c r="J82" s="36">
        <f>VLOOKUP(D82,[1]中データ!$C$5:$AX$33,3,FALSE)</f>
        <v>8</v>
      </c>
      <c r="K82" s="37"/>
      <c r="L82" s="35"/>
      <c r="M82" s="36">
        <f>VLOOKUP(D82,[1]中データ!$C$5:$AX$33,4,FALSE)</f>
        <v>5</v>
      </c>
      <c r="N82" s="37"/>
      <c r="O82" s="137"/>
      <c r="P82" s="138"/>
      <c r="Q82" s="38"/>
    </row>
    <row r="83" spans="1:17" x14ac:dyDescent="0.15">
      <c r="A83" s="1"/>
      <c r="B83" s="132"/>
      <c r="C83" s="135"/>
      <c r="D83" s="132"/>
      <c r="E83" s="39" t="s">
        <v>23</v>
      </c>
      <c r="F83" s="40"/>
      <c r="G83" s="41"/>
      <c r="H83" s="41"/>
      <c r="I83" s="40"/>
      <c r="J83" s="41"/>
      <c r="K83" s="41"/>
      <c r="L83" s="40"/>
      <c r="M83" s="41"/>
      <c r="N83" s="41"/>
      <c r="O83" s="40"/>
      <c r="P83" s="41"/>
      <c r="Q83" s="42">
        <f>SUM(F82:N82)+O84</f>
        <v>19</v>
      </c>
    </row>
    <row r="84" spans="1:17" x14ac:dyDescent="0.15">
      <c r="A84" s="1"/>
      <c r="B84" s="132"/>
      <c r="C84" s="135"/>
      <c r="D84" s="132"/>
      <c r="E84" s="43"/>
      <c r="F84" s="44" t="s">
        <v>24</v>
      </c>
      <c r="G84" s="45">
        <f>VLOOKUP(D82,[1]中データ!$C$5:$AX$33,5,FALSE)</f>
        <v>0</v>
      </c>
      <c r="H84" s="46" t="s">
        <v>25</v>
      </c>
      <c r="I84" s="44" t="s">
        <v>24</v>
      </c>
      <c r="J84" s="45">
        <f>VLOOKUP(D82,[1]中データ!$C$5:$AX$33,6,FALSE)</f>
        <v>0</v>
      </c>
      <c r="K84" s="46" t="s">
        <v>25</v>
      </c>
      <c r="L84" s="44" t="s">
        <v>24</v>
      </c>
      <c r="M84" s="45">
        <f>VLOOKUP(D82,[1]中データ!$C$5:$AX$33,7,FALSE)</f>
        <v>0</v>
      </c>
      <c r="N84" s="46" t="s">
        <v>25</v>
      </c>
      <c r="O84" s="104">
        <f>SUM(G84,J84,M84)</f>
        <v>0</v>
      </c>
      <c r="P84" s="105"/>
      <c r="Q84" s="47"/>
    </row>
    <row r="85" spans="1:17" x14ac:dyDescent="0.15">
      <c r="A85" s="1"/>
      <c r="B85" s="132"/>
      <c r="C85" s="135"/>
      <c r="D85" s="132"/>
      <c r="E85" s="48" t="s">
        <v>26</v>
      </c>
      <c r="F85" s="44"/>
      <c r="G85" s="45">
        <f>VLOOKUP(D82,[1]中データ!$C$5:$AX$33,32,FALSE)</f>
        <v>1</v>
      </c>
      <c r="H85" s="49"/>
      <c r="I85" s="44"/>
      <c r="J85" s="45">
        <f>VLOOKUP(D82,[1]中データ!$C$5:$AX$33,33,FALSE)</f>
        <v>1</v>
      </c>
      <c r="K85" s="49"/>
      <c r="L85" s="44"/>
      <c r="M85" s="45">
        <f>VLOOKUP(D82,[1]中データ!$C$5:$AX$33,34,FALSE)</f>
        <v>1</v>
      </c>
      <c r="N85" s="49"/>
      <c r="O85" s="139">
        <f>VLOOKUP(D82,[1]中データ!$C$5:$AX$33,41,FALSE)</f>
        <v>0</v>
      </c>
      <c r="P85" s="140"/>
      <c r="Q85" s="50">
        <f>SUM(F85:O85)</f>
        <v>3</v>
      </c>
    </row>
    <row r="86" spans="1:17" x14ac:dyDescent="0.15">
      <c r="A86" s="1"/>
      <c r="B86" s="133"/>
      <c r="C86" s="136"/>
      <c r="D86" s="133"/>
      <c r="E86" s="51" t="s">
        <v>27</v>
      </c>
      <c r="F86" s="52"/>
      <c r="G86" s="45">
        <f>ROUNDUP(G82/35,0)</f>
        <v>1</v>
      </c>
      <c r="H86" s="45"/>
      <c r="I86" s="52"/>
      <c r="J86" s="45">
        <f>ROUNDUP(J82/40,0)</f>
        <v>1</v>
      </c>
      <c r="K86" s="45"/>
      <c r="L86" s="52"/>
      <c r="M86" s="45">
        <f>ROUNDUP(M82/40,0)</f>
        <v>1</v>
      </c>
      <c r="N86" s="45"/>
      <c r="O86" s="139">
        <f>VLOOKUP(D82,[1]中データ!$C$5:$AX$33,48,FALSE)</f>
        <v>0</v>
      </c>
      <c r="P86" s="140"/>
      <c r="Q86" s="50">
        <f>SUM(F86:O86)</f>
        <v>3</v>
      </c>
    </row>
    <row r="87" spans="1:17" x14ac:dyDescent="0.15">
      <c r="A87" s="1"/>
      <c r="B87" s="131" t="s">
        <v>21</v>
      </c>
      <c r="C87" s="134">
        <v>16</v>
      </c>
      <c r="D87" s="131" t="s">
        <v>42</v>
      </c>
      <c r="E87" s="34"/>
      <c r="F87" s="35"/>
      <c r="G87" s="36">
        <f>VLOOKUP(D87,[1]中データ!$C$5:$AX$33,2,FALSE)</f>
        <v>48</v>
      </c>
      <c r="H87" s="37"/>
      <c r="I87" s="35"/>
      <c r="J87" s="36">
        <f>VLOOKUP(D87,[1]中データ!$C$5:$AX$33,3,FALSE)</f>
        <v>61</v>
      </c>
      <c r="K87" s="37"/>
      <c r="L87" s="35"/>
      <c r="M87" s="36">
        <f>VLOOKUP(D87,[1]中データ!$C$5:$AX$33,4,FALSE)</f>
        <v>60</v>
      </c>
      <c r="N87" s="37"/>
      <c r="O87" s="137"/>
      <c r="P87" s="138"/>
      <c r="Q87" s="38"/>
    </row>
    <row r="88" spans="1:17" x14ac:dyDescent="0.15">
      <c r="A88" s="1"/>
      <c r="B88" s="132"/>
      <c r="C88" s="135"/>
      <c r="D88" s="132"/>
      <c r="E88" s="39" t="s">
        <v>23</v>
      </c>
      <c r="F88" s="40"/>
      <c r="G88" s="41"/>
      <c r="H88" s="41"/>
      <c r="I88" s="40"/>
      <c r="J88" s="41"/>
      <c r="K88" s="41"/>
      <c r="L88" s="40"/>
      <c r="M88" s="41"/>
      <c r="N88" s="41"/>
      <c r="O88" s="40"/>
      <c r="P88" s="41"/>
      <c r="Q88" s="42">
        <f>SUM(F87:N87)+O89</f>
        <v>173</v>
      </c>
    </row>
    <row r="89" spans="1:17" x14ac:dyDescent="0.15">
      <c r="A89" s="1"/>
      <c r="B89" s="132"/>
      <c r="C89" s="135"/>
      <c r="D89" s="132"/>
      <c r="E89" s="43"/>
      <c r="F89" s="44" t="s">
        <v>24</v>
      </c>
      <c r="G89" s="45">
        <f>VLOOKUP(D87,[1]中データ!$C$5:$AX$33,5,FALSE)</f>
        <v>3</v>
      </c>
      <c r="H89" s="46" t="s">
        <v>25</v>
      </c>
      <c r="I89" s="44" t="s">
        <v>24</v>
      </c>
      <c r="J89" s="45">
        <f>VLOOKUP(D87,[1]中データ!$C$5:$AX$33,6,FALSE)</f>
        <v>1</v>
      </c>
      <c r="K89" s="46" t="s">
        <v>25</v>
      </c>
      <c r="L89" s="44" t="s">
        <v>24</v>
      </c>
      <c r="M89" s="45">
        <f>VLOOKUP(D87,[1]中データ!$C$5:$AX$33,7,FALSE)</f>
        <v>0</v>
      </c>
      <c r="N89" s="46" t="s">
        <v>25</v>
      </c>
      <c r="O89" s="104">
        <f>SUM(G89,J89,M89)</f>
        <v>4</v>
      </c>
      <c r="P89" s="105"/>
      <c r="Q89" s="47"/>
    </row>
    <row r="90" spans="1:17" x14ac:dyDescent="0.15">
      <c r="A90" s="1"/>
      <c r="B90" s="132"/>
      <c r="C90" s="135"/>
      <c r="D90" s="132"/>
      <c r="E90" s="48" t="s">
        <v>26</v>
      </c>
      <c r="F90" s="44"/>
      <c r="G90" s="45">
        <f>VLOOKUP(D87,[1]中データ!$C$5:$AX$33,32,FALSE)</f>
        <v>2</v>
      </c>
      <c r="H90" s="49"/>
      <c r="I90" s="44"/>
      <c r="J90" s="45">
        <f>VLOOKUP(D87,[1]中データ!$C$5:$AX$33,33,FALSE)</f>
        <v>2</v>
      </c>
      <c r="K90" s="49"/>
      <c r="L90" s="44"/>
      <c r="M90" s="45">
        <f>VLOOKUP(D87,[1]中データ!$C$5:$AX$33,34,FALSE)</f>
        <v>2</v>
      </c>
      <c r="N90" s="49"/>
      <c r="O90" s="139">
        <f>VLOOKUP(D87,[1]中データ!$C$5:$AX$33,41,FALSE)</f>
        <v>2</v>
      </c>
      <c r="P90" s="140"/>
      <c r="Q90" s="50">
        <f>SUM(F90:O90)</f>
        <v>8</v>
      </c>
    </row>
    <row r="91" spans="1:17" x14ac:dyDescent="0.15">
      <c r="A91" s="1"/>
      <c r="B91" s="133"/>
      <c r="C91" s="136"/>
      <c r="D91" s="133"/>
      <c r="E91" s="51" t="s">
        <v>27</v>
      </c>
      <c r="F91" s="52"/>
      <c r="G91" s="45">
        <f>ROUNDUP(G87/35,0)</f>
        <v>2</v>
      </c>
      <c r="H91" s="45"/>
      <c r="I91" s="52"/>
      <c r="J91" s="45">
        <f>ROUNDUP(J87/40,0)</f>
        <v>2</v>
      </c>
      <c r="K91" s="45"/>
      <c r="L91" s="52"/>
      <c r="M91" s="45">
        <f>ROUNDUP(M87/40,0)</f>
        <v>2</v>
      </c>
      <c r="N91" s="45"/>
      <c r="O91" s="139">
        <f>VLOOKUP(D87,[1]中データ!$C$5:$AX$33,48,FALSE)</f>
        <v>2</v>
      </c>
      <c r="P91" s="140"/>
      <c r="Q91" s="50">
        <f>SUM(F91:O91)</f>
        <v>8</v>
      </c>
    </row>
    <row r="92" spans="1:17" x14ac:dyDescent="0.15">
      <c r="A92" s="1"/>
      <c r="B92" s="131" t="s">
        <v>21</v>
      </c>
      <c r="C92" s="134">
        <v>17</v>
      </c>
      <c r="D92" s="131" t="s">
        <v>43</v>
      </c>
      <c r="E92" s="34"/>
      <c r="F92" s="35"/>
      <c r="G92" s="36">
        <f>VLOOKUP(D92,[1]中データ!$C$5:$AX$33,2,FALSE)</f>
        <v>266</v>
      </c>
      <c r="H92" s="37"/>
      <c r="I92" s="35"/>
      <c r="J92" s="36">
        <f>VLOOKUP(D92,[1]中データ!$C$5:$AX$33,3,FALSE)</f>
        <v>305</v>
      </c>
      <c r="K92" s="37"/>
      <c r="L92" s="35"/>
      <c r="M92" s="36">
        <f>VLOOKUP(D92,[1]中データ!$C$5:$AX$33,4,FALSE)</f>
        <v>252</v>
      </c>
      <c r="N92" s="37"/>
      <c r="O92" s="137"/>
      <c r="P92" s="138"/>
      <c r="Q92" s="38"/>
    </row>
    <row r="93" spans="1:17" x14ac:dyDescent="0.15">
      <c r="A93" s="1"/>
      <c r="B93" s="132"/>
      <c r="C93" s="135"/>
      <c r="D93" s="132"/>
      <c r="E93" s="39" t="s">
        <v>23</v>
      </c>
      <c r="F93" s="40"/>
      <c r="G93" s="41"/>
      <c r="H93" s="41"/>
      <c r="I93" s="40"/>
      <c r="J93" s="41"/>
      <c r="K93" s="41"/>
      <c r="L93" s="40"/>
      <c r="M93" s="41"/>
      <c r="N93" s="41"/>
      <c r="O93" s="40"/>
      <c r="P93" s="41"/>
      <c r="Q93" s="42">
        <f>SUM(F92:N92)+O94</f>
        <v>846</v>
      </c>
    </row>
    <row r="94" spans="1:17" x14ac:dyDescent="0.15">
      <c r="A94" s="1"/>
      <c r="B94" s="132"/>
      <c r="C94" s="135"/>
      <c r="D94" s="132"/>
      <c r="E94" s="43"/>
      <c r="F94" s="44" t="s">
        <v>24</v>
      </c>
      <c r="G94" s="45">
        <f>VLOOKUP(D92,[1]中データ!$C$5:$AX$33,5,FALSE)</f>
        <v>10</v>
      </c>
      <c r="H94" s="46" t="s">
        <v>25</v>
      </c>
      <c r="I94" s="44" t="s">
        <v>24</v>
      </c>
      <c r="J94" s="45">
        <f>VLOOKUP(D92,[1]中データ!$C$5:$AX$33,6,FALSE)</f>
        <v>10</v>
      </c>
      <c r="K94" s="46" t="s">
        <v>25</v>
      </c>
      <c r="L94" s="44" t="s">
        <v>24</v>
      </c>
      <c r="M94" s="45">
        <f>VLOOKUP(D92,[1]中データ!$C$5:$AX$33,7,FALSE)</f>
        <v>3</v>
      </c>
      <c r="N94" s="46" t="s">
        <v>25</v>
      </c>
      <c r="O94" s="104">
        <f>SUM(G94,J94,M94)</f>
        <v>23</v>
      </c>
      <c r="P94" s="105"/>
      <c r="Q94" s="47"/>
    </row>
    <row r="95" spans="1:17" x14ac:dyDescent="0.15">
      <c r="A95" s="1"/>
      <c r="B95" s="132"/>
      <c r="C95" s="135"/>
      <c r="D95" s="132"/>
      <c r="E95" s="48" t="s">
        <v>26</v>
      </c>
      <c r="F95" s="44"/>
      <c r="G95" s="45">
        <f>VLOOKUP(D92,[1]中データ!$C$5:$AX$33,32,FALSE)</f>
        <v>8</v>
      </c>
      <c r="H95" s="49"/>
      <c r="I95" s="44"/>
      <c r="J95" s="45">
        <f>VLOOKUP(D92,[1]中データ!$C$5:$AX$33,33,FALSE)</f>
        <v>8</v>
      </c>
      <c r="K95" s="49"/>
      <c r="L95" s="44"/>
      <c r="M95" s="45">
        <f>VLOOKUP(D92,[1]中データ!$C$5:$AX$33,34,FALSE)</f>
        <v>8</v>
      </c>
      <c r="N95" s="49"/>
      <c r="O95" s="139">
        <f>VLOOKUP(D92,[1]中データ!$C$5:$AX$33,41,FALSE)</f>
        <v>5</v>
      </c>
      <c r="P95" s="140"/>
      <c r="Q95" s="50">
        <f>SUM(F95:O95)</f>
        <v>29</v>
      </c>
    </row>
    <row r="96" spans="1:17" x14ac:dyDescent="0.15">
      <c r="A96" s="1"/>
      <c r="B96" s="133"/>
      <c r="C96" s="136"/>
      <c r="D96" s="133"/>
      <c r="E96" s="51" t="s">
        <v>27</v>
      </c>
      <c r="F96" s="52"/>
      <c r="G96" s="45">
        <f>ROUNDUP(G92/35,0)</f>
        <v>8</v>
      </c>
      <c r="H96" s="45"/>
      <c r="I96" s="52"/>
      <c r="J96" s="45">
        <f>ROUNDUP(J92/40,0)</f>
        <v>8</v>
      </c>
      <c r="K96" s="45"/>
      <c r="L96" s="52"/>
      <c r="M96" s="45">
        <f>ROUNDUP(M92/40,0)</f>
        <v>7</v>
      </c>
      <c r="N96" s="45"/>
      <c r="O96" s="139">
        <f>VLOOKUP(D92,[1]中データ!$C$5:$AX$33,48,FALSE)</f>
        <v>5</v>
      </c>
      <c r="P96" s="140"/>
      <c r="Q96" s="50">
        <f>SUM(F96:O96)</f>
        <v>28</v>
      </c>
    </row>
    <row r="97" spans="1:17" x14ac:dyDescent="0.15">
      <c r="A97" s="1"/>
      <c r="B97" s="131" t="s">
        <v>21</v>
      </c>
      <c r="C97" s="134">
        <v>18</v>
      </c>
      <c r="D97" s="131" t="s">
        <v>44</v>
      </c>
      <c r="E97" s="34"/>
      <c r="F97" s="35"/>
      <c r="G97" s="36">
        <f>VLOOKUP(D97,[1]中データ!$C$5:$AX$33,2,FALSE)</f>
        <v>142</v>
      </c>
      <c r="H97" s="37"/>
      <c r="I97" s="35"/>
      <c r="J97" s="36">
        <f>VLOOKUP(D97,[1]中データ!$C$5:$AX$33,3,FALSE)</f>
        <v>129</v>
      </c>
      <c r="K97" s="37"/>
      <c r="L97" s="35"/>
      <c r="M97" s="36">
        <f>VLOOKUP(D97,[1]中データ!$C$5:$AX$33,4,FALSE)</f>
        <v>139</v>
      </c>
      <c r="N97" s="37"/>
      <c r="O97" s="137"/>
      <c r="P97" s="138"/>
      <c r="Q97" s="38"/>
    </row>
    <row r="98" spans="1:17" x14ac:dyDescent="0.15">
      <c r="A98" s="1"/>
      <c r="B98" s="132"/>
      <c r="C98" s="135"/>
      <c r="D98" s="132"/>
      <c r="E98" s="39" t="s">
        <v>23</v>
      </c>
      <c r="F98" s="40"/>
      <c r="G98" s="41"/>
      <c r="H98" s="41"/>
      <c r="I98" s="40"/>
      <c r="J98" s="41"/>
      <c r="K98" s="41"/>
      <c r="L98" s="40"/>
      <c r="M98" s="41"/>
      <c r="N98" s="41"/>
      <c r="O98" s="40"/>
      <c r="P98" s="41"/>
      <c r="Q98" s="42">
        <f>SUM(F97:N97)+O99</f>
        <v>420</v>
      </c>
    </row>
    <row r="99" spans="1:17" x14ac:dyDescent="0.15">
      <c r="A99" s="1"/>
      <c r="B99" s="132"/>
      <c r="C99" s="135"/>
      <c r="D99" s="132"/>
      <c r="E99" s="43"/>
      <c r="F99" s="44" t="s">
        <v>24</v>
      </c>
      <c r="G99" s="45">
        <f>VLOOKUP(D97,[1]中データ!$C$5:$AX$33,5,FALSE)</f>
        <v>4</v>
      </c>
      <c r="H99" s="46" t="s">
        <v>25</v>
      </c>
      <c r="I99" s="44" t="s">
        <v>24</v>
      </c>
      <c r="J99" s="45">
        <f>VLOOKUP(D97,[1]中データ!$C$5:$AX$33,6,FALSE)</f>
        <v>3</v>
      </c>
      <c r="K99" s="46" t="s">
        <v>25</v>
      </c>
      <c r="L99" s="44" t="s">
        <v>24</v>
      </c>
      <c r="M99" s="45">
        <f>VLOOKUP(D97,[1]中データ!$C$5:$AX$33,7,FALSE)</f>
        <v>3</v>
      </c>
      <c r="N99" s="46" t="s">
        <v>25</v>
      </c>
      <c r="O99" s="104">
        <f>SUM(G99,J99,M99)</f>
        <v>10</v>
      </c>
      <c r="P99" s="105"/>
      <c r="Q99" s="47"/>
    </row>
    <row r="100" spans="1:17" x14ac:dyDescent="0.15">
      <c r="A100" s="1"/>
      <c r="B100" s="132"/>
      <c r="C100" s="135"/>
      <c r="D100" s="132"/>
      <c r="E100" s="48" t="s">
        <v>26</v>
      </c>
      <c r="F100" s="44"/>
      <c r="G100" s="45">
        <f>VLOOKUP(D97,[1]中データ!$C$5:$AX$33,32,FALSE)</f>
        <v>5</v>
      </c>
      <c r="H100" s="49"/>
      <c r="I100" s="44"/>
      <c r="J100" s="45">
        <f>VLOOKUP(D97,[1]中データ!$C$5:$AX$33,33,FALSE)</f>
        <v>4</v>
      </c>
      <c r="K100" s="49"/>
      <c r="L100" s="44"/>
      <c r="M100" s="45">
        <f>VLOOKUP(D97,[1]中データ!$C$5:$AX$33,34,FALSE)</f>
        <v>4</v>
      </c>
      <c r="N100" s="49"/>
      <c r="O100" s="139">
        <f>VLOOKUP(D97,[1]中データ!$C$5:$AX$33,41,FALSE)</f>
        <v>4</v>
      </c>
      <c r="P100" s="140"/>
      <c r="Q100" s="50">
        <f>SUM(F100:O100)</f>
        <v>17</v>
      </c>
    </row>
    <row r="101" spans="1:17" x14ac:dyDescent="0.15">
      <c r="A101" s="1"/>
      <c r="B101" s="133"/>
      <c r="C101" s="136"/>
      <c r="D101" s="133"/>
      <c r="E101" s="51" t="s">
        <v>27</v>
      </c>
      <c r="F101" s="52"/>
      <c r="G101" s="45">
        <f>ROUNDUP(G97/35,0)</f>
        <v>5</v>
      </c>
      <c r="H101" s="45"/>
      <c r="I101" s="52"/>
      <c r="J101" s="45">
        <f>ROUNDUP(J97/40,0)</f>
        <v>4</v>
      </c>
      <c r="K101" s="45"/>
      <c r="L101" s="52"/>
      <c r="M101" s="45">
        <f>ROUNDUP(M97/40,0)</f>
        <v>4</v>
      </c>
      <c r="N101" s="45"/>
      <c r="O101" s="139">
        <f>VLOOKUP(D97,[1]中データ!$C$5:$AX$33,48,FALSE)</f>
        <v>4</v>
      </c>
      <c r="P101" s="140"/>
      <c r="Q101" s="50">
        <f>SUM(F101:O101)</f>
        <v>17</v>
      </c>
    </row>
    <row r="102" spans="1:17" x14ac:dyDescent="0.15">
      <c r="A102" s="1"/>
      <c r="B102" s="131" t="s">
        <v>21</v>
      </c>
      <c r="C102" s="134">
        <v>19</v>
      </c>
      <c r="D102" s="131" t="s">
        <v>45</v>
      </c>
      <c r="E102" s="34"/>
      <c r="F102" s="35"/>
      <c r="G102" s="36">
        <f>VLOOKUP(D102,[1]中データ!$C$5:$AX$33,2,FALSE)</f>
        <v>67</v>
      </c>
      <c r="H102" s="37"/>
      <c r="I102" s="35"/>
      <c r="J102" s="36">
        <f>VLOOKUP(D102,[1]中データ!$C$5:$AX$33,3,FALSE)</f>
        <v>48</v>
      </c>
      <c r="K102" s="37"/>
      <c r="L102" s="35"/>
      <c r="M102" s="36">
        <f>VLOOKUP(D102,[1]中データ!$C$5:$AX$33,4,FALSE)</f>
        <v>91</v>
      </c>
      <c r="N102" s="37"/>
      <c r="O102" s="137"/>
      <c r="P102" s="138"/>
      <c r="Q102" s="38"/>
    </row>
    <row r="103" spans="1:17" x14ac:dyDescent="0.15">
      <c r="A103" s="1"/>
      <c r="B103" s="132"/>
      <c r="C103" s="135"/>
      <c r="D103" s="132"/>
      <c r="E103" s="39" t="s">
        <v>23</v>
      </c>
      <c r="F103" s="40"/>
      <c r="G103" s="41"/>
      <c r="H103" s="41"/>
      <c r="I103" s="40"/>
      <c r="J103" s="41"/>
      <c r="K103" s="41"/>
      <c r="L103" s="40"/>
      <c r="M103" s="41"/>
      <c r="N103" s="41"/>
      <c r="O103" s="40"/>
      <c r="P103" s="41"/>
      <c r="Q103" s="42">
        <f>SUM(F102:N102)+O104</f>
        <v>214</v>
      </c>
    </row>
    <row r="104" spans="1:17" x14ac:dyDescent="0.15">
      <c r="A104" s="1"/>
      <c r="B104" s="132"/>
      <c r="C104" s="135"/>
      <c r="D104" s="132"/>
      <c r="E104" s="43"/>
      <c r="F104" s="44" t="s">
        <v>24</v>
      </c>
      <c r="G104" s="45">
        <f>VLOOKUP(D102,[1]中データ!$C$5:$AX$33,5,FALSE)</f>
        <v>4</v>
      </c>
      <c r="H104" s="46" t="s">
        <v>25</v>
      </c>
      <c r="I104" s="44" t="s">
        <v>24</v>
      </c>
      <c r="J104" s="45">
        <f>VLOOKUP(D102,[1]中データ!$C$5:$AX$33,6,FALSE)</f>
        <v>4</v>
      </c>
      <c r="K104" s="46" t="s">
        <v>25</v>
      </c>
      <c r="L104" s="44" t="s">
        <v>24</v>
      </c>
      <c r="M104" s="45">
        <f>VLOOKUP(D102,[1]中データ!$C$5:$AX$33,7,FALSE)</f>
        <v>0</v>
      </c>
      <c r="N104" s="46" t="s">
        <v>25</v>
      </c>
      <c r="O104" s="104">
        <f>SUM(G104,J104,M104)</f>
        <v>8</v>
      </c>
      <c r="P104" s="105"/>
      <c r="Q104" s="47"/>
    </row>
    <row r="105" spans="1:17" x14ac:dyDescent="0.15">
      <c r="A105" s="1"/>
      <c r="B105" s="132"/>
      <c r="C105" s="135"/>
      <c r="D105" s="132"/>
      <c r="E105" s="48" t="s">
        <v>26</v>
      </c>
      <c r="F105" s="44"/>
      <c r="G105" s="45">
        <f>VLOOKUP(D102,[1]中データ!$C$5:$AX$33,32,FALSE)</f>
        <v>2</v>
      </c>
      <c r="H105" s="49"/>
      <c r="I105" s="44"/>
      <c r="J105" s="45">
        <f>VLOOKUP(D102,[1]中データ!$C$5:$AX$33,33,FALSE)</f>
        <v>2</v>
      </c>
      <c r="K105" s="49"/>
      <c r="L105" s="44"/>
      <c r="M105" s="45">
        <f>VLOOKUP(D102,[1]中データ!$C$5:$AX$33,34,FALSE)</f>
        <v>3</v>
      </c>
      <c r="N105" s="49"/>
      <c r="O105" s="139">
        <f>VLOOKUP(D102,[1]中データ!$C$5:$AX$33,41,FALSE)</f>
        <v>2</v>
      </c>
      <c r="P105" s="140"/>
      <c r="Q105" s="50">
        <f>SUM(F105:O105)</f>
        <v>9</v>
      </c>
    </row>
    <row r="106" spans="1:17" x14ac:dyDescent="0.15">
      <c r="A106" s="1"/>
      <c r="B106" s="133"/>
      <c r="C106" s="136"/>
      <c r="D106" s="133"/>
      <c r="E106" s="51" t="s">
        <v>27</v>
      </c>
      <c r="F106" s="52"/>
      <c r="G106" s="45">
        <f>ROUNDUP(G102/35,0)</f>
        <v>2</v>
      </c>
      <c r="H106" s="45"/>
      <c r="I106" s="52"/>
      <c r="J106" s="45">
        <f>ROUNDUP(J102/40,0)</f>
        <v>2</v>
      </c>
      <c r="K106" s="45"/>
      <c r="L106" s="52"/>
      <c r="M106" s="45">
        <f>ROUNDUP(M102/40,0)</f>
        <v>3</v>
      </c>
      <c r="N106" s="45"/>
      <c r="O106" s="139">
        <f>VLOOKUP(D102,[1]中データ!$C$5:$AX$33,48,FALSE)</f>
        <v>2</v>
      </c>
      <c r="P106" s="140"/>
      <c r="Q106" s="50">
        <f>SUM(F106:O106)</f>
        <v>9</v>
      </c>
    </row>
    <row r="107" spans="1:17" x14ac:dyDescent="0.15">
      <c r="A107" s="1"/>
      <c r="B107" s="131" t="s">
        <v>21</v>
      </c>
      <c r="C107" s="134">
        <v>20</v>
      </c>
      <c r="D107" s="131" t="s">
        <v>46</v>
      </c>
      <c r="E107" s="34"/>
      <c r="F107" s="35"/>
      <c r="G107" s="36">
        <f>VLOOKUP(D107,[1]中データ!$C$5:$AX$33,2,FALSE)</f>
        <v>200</v>
      </c>
      <c r="H107" s="37"/>
      <c r="I107" s="35"/>
      <c r="J107" s="36">
        <f>VLOOKUP(D107,[1]中データ!$C$5:$AX$33,3,FALSE)</f>
        <v>241</v>
      </c>
      <c r="K107" s="37"/>
      <c r="L107" s="35"/>
      <c r="M107" s="36">
        <f>VLOOKUP(D107,[1]中データ!$C$5:$AX$33,4,FALSE)</f>
        <v>223</v>
      </c>
      <c r="N107" s="37"/>
      <c r="O107" s="137"/>
      <c r="P107" s="138"/>
      <c r="Q107" s="38"/>
    </row>
    <row r="108" spans="1:17" x14ac:dyDescent="0.15">
      <c r="A108" s="1"/>
      <c r="B108" s="132"/>
      <c r="C108" s="135"/>
      <c r="D108" s="132"/>
      <c r="E108" s="39" t="s">
        <v>23</v>
      </c>
      <c r="F108" s="40"/>
      <c r="G108" s="41"/>
      <c r="H108" s="41"/>
      <c r="I108" s="40"/>
      <c r="J108" s="41"/>
      <c r="K108" s="41"/>
      <c r="L108" s="40"/>
      <c r="M108" s="41"/>
      <c r="N108" s="41"/>
      <c r="O108" s="40"/>
      <c r="P108" s="41"/>
      <c r="Q108" s="42">
        <f>SUM(F107:N107)+O109</f>
        <v>680</v>
      </c>
    </row>
    <row r="109" spans="1:17" x14ac:dyDescent="0.15">
      <c r="A109" s="1"/>
      <c r="B109" s="132"/>
      <c r="C109" s="135"/>
      <c r="D109" s="132"/>
      <c r="E109" s="43"/>
      <c r="F109" s="44" t="s">
        <v>24</v>
      </c>
      <c r="G109" s="45">
        <f>VLOOKUP(D107,[1]中データ!$C$5:$AX$33,5,FALSE)</f>
        <v>8</v>
      </c>
      <c r="H109" s="46" t="s">
        <v>25</v>
      </c>
      <c r="I109" s="44" t="s">
        <v>24</v>
      </c>
      <c r="J109" s="45">
        <f>VLOOKUP(D107,[1]中データ!$C$5:$AX$33,6,FALSE)</f>
        <v>5</v>
      </c>
      <c r="K109" s="46" t="s">
        <v>25</v>
      </c>
      <c r="L109" s="44" t="s">
        <v>24</v>
      </c>
      <c r="M109" s="45">
        <f>VLOOKUP(D107,[1]中データ!$C$5:$AX$33,7,FALSE)</f>
        <v>3</v>
      </c>
      <c r="N109" s="46" t="s">
        <v>25</v>
      </c>
      <c r="O109" s="104">
        <f>SUM(G109,J109,M109)</f>
        <v>16</v>
      </c>
      <c r="P109" s="105"/>
      <c r="Q109" s="47"/>
    </row>
    <row r="110" spans="1:17" x14ac:dyDescent="0.15">
      <c r="A110" s="1"/>
      <c r="B110" s="132"/>
      <c r="C110" s="135"/>
      <c r="D110" s="132"/>
      <c r="E110" s="48" t="s">
        <v>26</v>
      </c>
      <c r="F110" s="44"/>
      <c r="G110" s="45">
        <f>VLOOKUP(D107,[1]中データ!$C$5:$AX$33,32,FALSE)</f>
        <v>6</v>
      </c>
      <c r="H110" s="49"/>
      <c r="I110" s="44"/>
      <c r="J110" s="45">
        <f>VLOOKUP(D107,[1]中データ!$C$5:$AX$33,33,FALSE)</f>
        <v>7</v>
      </c>
      <c r="K110" s="49"/>
      <c r="L110" s="44"/>
      <c r="M110" s="45">
        <f>VLOOKUP(D107,[1]中データ!$C$5:$AX$33,34,FALSE)</f>
        <v>7</v>
      </c>
      <c r="N110" s="49"/>
      <c r="O110" s="139">
        <f>VLOOKUP(D107,[1]中データ!$C$5:$AX$33,41,FALSE)</f>
        <v>3</v>
      </c>
      <c r="P110" s="140"/>
      <c r="Q110" s="50">
        <f>SUM(F110:O110)</f>
        <v>23</v>
      </c>
    </row>
    <row r="111" spans="1:17" x14ac:dyDescent="0.15">
      <c r="A111" s="1"/>
      <c r="B111" s="133"/>
      <c r="C111" s="136"/>
      <c r="D111" s="133"/>
      <c r="E111" s="51" t="s">
        <v>27</v>
      </c>
      <c r="F111" s="52"/>
      <c r="G111" s="45">
        <f>ROUNDUP(G107/35,0)</f>
        <v>6</v>
      </c>
      <c r="H111" s="45"/>
      <c r="I111" s="52"/>
      <c r="J111" s="45">
        <f>ROUNDUP(J107/40,0)</f>
        <v>7</v>
      </c>
      <c r="K111" s="45"/>
      <c r="L111" s="52"/>
      <c r="M111" s="45">
        <f>ROUNDUP(M107/40,0)</f>
        <v>6</v>
      </c>
      <c r="N111" s="45"/>
      <c r="O111" s="139">
        <f>VLOOKUP(D107,[1]中データ!$C$5:$AX$33,48,FALSE)</f>
        <v>3</v>
      </c>
      <c r="P111" s="140"/>
      <c r="Q111" s="50">
        <f>SUM(F111:O111)</f>
        <v>22</v>
      </c>
    </row>
    <row r="112" spans="1:17" x14ac:dyDescent="0.15">
      <c r="A112" s="1"/>
      <c r="B112" s="131" t="s">
        <v>21</v>
      </c>
      <c r="C112" s="134">
        <v>21</v>
      </c>
      <c r="D112" s="131" t="s">
        <v>47</v>
      </c>
      <c r="E112" s="34"/>
      <c r="F112" s="35"/>
      <c r="G112" s="36">
        <f>VLOOKUP(D112,[1]中データ!$C$5:$AX$33,2,FALSE)</f>
        <v>190</v>
      </c>
      <c r="H112" s="37"/>
      <c r="I112" s="35"/>
      <c r="J112" s="36">
        <f>VLOOKUP(D112,[1]中データ!$C$5:$AX$33,3,FALSE)</f>
        <v>211</v>
      </c>
      <c r="K112" s="37"/>
      <c r="L112" s="35"/>
      <c r="M112" s="36">
        <f>VLOOKUP(D112,[1]中データ!$C$5:$AX$33,4,FALSE)</f>
        <v>212</v>
      </c>
      <c r="N112" s="37"/>
      <c r="O112" s="137"/>
      <c r="P112" s="138"/>
      <c r="Q112" s="38"/>
    </row>
    <row r="113" spans="1:17" x14ac:dyDescent="0.15">
      <c r="A113" s="1"/>
      <c r="B113" s="132"/>
      <c r="C113" s="135"/>
      <c r="D113" s="132"/>
      <c r="E113" s="39" t="s">
        <v>23</v>
      </c>
      <c r="F113" s="40"/>
      <c r="G113" s="41"/>
      <c r="H113" s="41"/>
      <c r="I113" s="40"/>
      <c r="J113" s="41"/>
      <c r="K113" s="41"/>
      <c r="L113" s="40"/>
      <c r="M113" s="41"/>
      <c r="N113" s="41"/>
      <c r="O113" s="40"/>
      <c r="P113" s="41"/>
      <c r="Q113" s="42">
        <f>SUM(F112:N112)+O114</f>
        <v>633</v>
      </c>
    </row>
    <row r="114" spans="1:17" x14ac:dyDescent="0.15">
      <c r="A114" s="1"/>
      <c r="B114" s="132"/>
      <c r="C114" s="135"/>
      <c r="D114" s="132"/>
      <c r="E114" s="43"/>
      <c r="F114" s="44" t="s">
        <v>24</v>
      </c>
      <c r="G114" s="45">
        <f>VLOOKUP(D112,[1]中データ!$C$5:$AX$33,5,FALSE)</f>
        <v>8</v>
      </c>
      <c r="H114" s="46" t="s">
        <v>25</v>
      </c>
      <c r="I114" s="44" t="s">
        <v>24</v>
      </c>
      <c r="J114" s="45">
        <f>VLOOKUP(D112,[1]中データ!$C$5:$AX$33,6,FALSE)</f>
        <v>6</v>
      </c>
      <c r="K114" s="46" t="s">
        <v>25</v>
      </c>
      <c r="L114" s="44" t="s">
        <v>24</v>
      </c>
      <c r="M114" s="45">
        <f>VLOOKUP(D112,[1]中データ!$C$5:$AX$33,7,FALSE)</f>
        <v>6</v>
      </c>
      <c r="N114" s="46" t="s">
        <v>25</v>
      </c>
      <c r="O114" s="104">
        <f>SUM(G114,J114,M114)</f>
        <v>20</v>
      </c>
      <c r="P114" s="105"/>
      <c r="Q114" s="47"/>
    </row>
    <row r="115" spans="1:17" x14ac:dyDescent="0.15">
      <c r="A115" s="1"/>
      <c r="B115" s="132"/>
      <c r="C115" s="135"/>
      <c r="D115" s="132"/>
      <c r="E115" s="48" t="s">
        <v>26</v>
      </c>
      <c r="F115" s="44"/>
      <c r="G115" s="45">
        <f>VLOOKUP(D112,[1]中データ!$C$5:$AX$33,32,FALSE)</f>
        <v>6</v>
      </c>
      <c r="H115" s="49"/>
      <c r="I115" s="44"/>
      <c r="J115" s="45">
        <f>VLOOKUP(D112,[1]中データ!$C$5:$AX$33,33,FALSE)</f>
        <v>6</v>
      </c>
      <c r="K115" s="49"/>
      <c r="L115" s="44"/>
      <c r="M115" s="45">
        <f>VLOOKUP(D112,[1]中データ!$C$5:$AX$33,34,FALSE)</f>
        <v>6</v>
      </c>
      <c r="N115" s="49"/>
      <c r="O115" s="139">
        <f>VLOOKUP(D112,[1]中データ!$C$5:$AX$33,41,FALSE)</f>
        <v>3</v>
      </c>
      <c r="P115" s="140"/>
      <c r="Q115" s="50">
        <f>SUM(F115:O115)</f>
        <v>21</v>
      </c>
    </row>
    <row r="116" spans="1:17" x14ac:dyDescent="0.15">
      <c r="A116" s="1"/>
      <c r="B116" s="133"/>
      <c r="C116" s="136"/>
      <c r="D116" s="133"/>
      <c r="E116" s="51" t="s">
        <v>27</v>
      </c>
      <c r="F116" s="52"/>
      <c r="G116" s="45">
        <f>ROUNDUP(G112/35,0)</f>
        <v>6</v>
      </c>
      <c r="H116" s="45"/>
      <c r="I116" s="52"/>
      <c r="J116" s="45">
        <f>ROUNDUP(J112/40,0)</f>
        <v>6</v>
      </c>
      <c r="K116" s="45"/>
      <c r="L116" s="52"/>
      <c r="M116" s="45">
        <f>ROUNDUP(M112/40,0)</f>
        <v>6</v>
      </c>
      <c r="N116" s="45"/>
      <c r="O116" s="139">
        <f>VLOOKUP(D112,[1]中データ!$C$5:$AX$33,48,FALSE)</f>
        <v>3</v>
      </c>
      <c r="P116" s="140"/>
      <c r="Q116" s="50">
        <f>SUM(F116:O116)</f>
        <v>21</v>
      </c>
    </row>
    <row r="117" spans="1:17" x14ac:dyDescent="0.15">
      <c r="A117" s="1"/>
      <c r="B117" s="131" t="s">
        <v>21</v>
      </c>
      <c r="C117" s="134">
        <v>22</v>
      </c>
      <c r="D117" s="131" t="s">
        <v>48</v>
      </c>
      <c r="E117" s="34"/>
      <c r="F117" s="35"/>
      <c r="G117" s="36">
        <f>VLOOKUP(D117,[1]中データ!$C$5:$AX$33,2,FALSE)</f>
        <v>202</v>
      </c>
      <c r="H117" s="37"/>
      <c r="I117" s="35"/>
      <c r="J117" s="36">
        <f>VLOOKUP(D117,[1]中データ!$C$5:$AX$33,3,FALSE)</f>
        <v>187</v>
      </c>
      <c r="K117" s="37"/>
      <c r="L117" s="35"/>
      <c r="M117" s="36">
        <f>VLOOKUP(D117,[1]中データ!$C$5:$AX$33,4,FALSE)</f>
        <v>234</v>
      </c>
      <c r="N117" s="37"/>
      <c r="O117" s="137"/>
      <c r="P117" s="138"/>
      <c r="Q117" s="38"/>
    </row>
    <row r="118" spans="1:17" x14ac:dyDescent="0.15">
      <c r="A118" s="1"/>
      <c r="B118" s="132"/>
      <c r="C118" s="135"/>
      <c r="D118" s="132"/>
      <c r="E118" s="39" t="s">
        <v>23</v>
      </c>
      <c r="F118" s="40"/>
      <c r="G118" s="41"/>
      <c r="H118" s="41"/>
      <c r="I118" s="40"/>
      <c r="J118" s="41"/>
      <c r="K118" s="41"/>
      <c r="L118" s="40"/>
      <c r="M118" s="41"/>
      <c r="N118" s="41"/>
      <c r="O118" s="40"/>
      <c r="P118" s="41"/>
      <c r="Q118" s="42">
        <f>SUM(F117:N117)+O119</f>
        <v>647</v>
      </c>
    </row>
    <row r="119" spans="1:17" x14ac:dyDescent="0.15">
      <c r="A119" s="1"/>
      <c r="B119" s="132"/>
      <c r="C119" s="135"/>
      <c r="D119" s="132"/>
      <c r="E119" s="43"/>
      <c r="F119" s="44" t="s">
        <v>24</v>
      </c>
      <c r="G119" s="45">
        <f>VLOOKUP(D117,[1]中データ!$C$5:$AX$33,5,FALSE)</f>
        <v>7</v>
      </c>
      <c r="H119" s="46" t="s">
        <v>25</v>
      </c>
      <c r="I119" s="44" t="s">
        <v>24</v>
      </c>
      <c r="J119" s="45">
        <f>VLOOKUP(D117,[1]中データ!$C$5:$AX$33,6,FALSE)</f>
        <v>10</v>
      </c>
      <c r="K119" s="46" t="s">
        <v>25</v>
      </c>
      <c r="L119" s="44" t="s">
        <v>24</v>
      </c>
      <c r="M119" s="45">
        <f>VLOOKUP(D117,[1]中データ!$C$5:$AX$33,7,FALSE)</f>
        <v>7</v>
      </c>
      <c r="N119" s="46" t="s">
        <v>25</v>
      </c>
      <c r="O119" s="104">
        <f>SUM(G119,J119,M119)</f>
        <v>24</v>
      </c>
      <c r="P119" s="105"/>
      <c r="Q119" s="47"/>
    </row>
    <row r="120" spans="1:17" x14ac:dyDescent="0.15">
      <c r="A120" s="1"/>
      <c r="B120" s="132"/>
      <c r="C120" s="135"/>
      <c r="D120" s="132"/>
      <c r="E120" s="48" t="s">
        <v>26</v>
      </c>
      <c r="F120" s="44"/>
      <c r="G120" s="45">
        <f>VLOOKUP(D117,[1]中データ!$C$5:$AX$33,32,FALSE)</f>
        <v>6</v>
      </c>
      <c r="H120" s="49"/>
      <c r="I120" s="44"/>
      <c r="J120" s="45">
        <f>VLOOKUP(D117,[1]中データ!$C$5:$AX$33,33,FALSE)</f>
        <v>5</v>
      </c>
      <c r="K120" s="49"/>
      <c r="L120" s="44"/>
      <c r="M120" s="45">
        <f>VLOOKUP(D117,[1]中データ!$C$5:$AX$33,34,FALSE)</f>
        <v>6</v>
      </c>
      <c r="N120" s="49"/>
      <c r="O120" s="139">
        <f>VLOOKUP(D117,[1]中データ!$C$5:$AX$33,41,FALSE)</f>
        <v>4</v>
      </c>
      <c r="P120" s="140"/>
      <c r="Q120" s="50">
        <f>SUM(F120:O120)</f>
        <v>21</v>
      </c>
    </row>
    <row r="121" spans="1:17" x14ac:dyDescent="0.15">
      <c r="A121" s="1"/>
      <c r="B121" s="133"/>
      <c r="C121" s="136"/>
      <c r="D121" s="133"/>
      <c r="E121" s="51" t="s">
        <v>27</v>
      </c>
      <c r="F121" s="52"/>
      <c r="G121" s="45">
        <f>ROUNDUP(G117/35,0)</f>
        <v>6</v>
      </c>
      <c r="H121" s="45"/>
      <c r="I121" s="52"/>
      <c r="J121" s="45">
        <f>ROUNDUP(J117/40,0)</f>
        <v>5</v>
      </c>
      <c r="K121" s="45"/>
      <c r="L121" s="52"/>
      <c r="M121" s="45">
        <f>ROUNDUP(M117/40,0)</f>
        <v>6</v>
      </c>
      <c r="N121" s="45"/>
      <c r="O121" s="139">
        <f>VLOOKUP(D117,[1]中データ!$C$5:$AX$33,48,FALSE)</f>
        <v>4</v>
      </c>
      <c r="P121" s="140"/>
      <c r="Q121" s="50">
        <f>SUM(F121:O121)</f>
        <v>21</v>
      </c>
    </row>
    <row r="122" spans="1:17" x14ac:dyDescent="0.15">
      <c r="A122" s="1"/>
      <c r="B122" s="131" t="s">
        <v>21</v>
      </c>
      <c r="C122" s="134">
        <v>23</v>
      </c>
      <c r="D122" s="131" t="s">
        <v>49</v>
      </c>
      <c r="E122" s="34"/>
      <c r="F122" s="35"/>
      <c r="G122" s="36">
        <f>VLOOKUP(D122,[1]中データ!$C$5:$AX$33,2,FALSE)</f>
        <v>173</v>
      </c>
      <c r="H122" s="37"/>
      <c r="I122" s="35"/>
      <c r="J122" s="36">
        <f>VLOOKUP(D122,[1]中データ!$C$5:$AX$33,3,FALSE)</f>
        <v>175</v>
      </c>
      <c r="K122" s="37"/>
      <c r="L122" s="35"/>
      <c r="M122" s="36">
        <f>VLOOKUP(D122,[1]中データ!$C$5:$AX$33,4,FALSE)</f>
        <v>178</v>
      </c>
      <c r="N122" s="37"/>
      <c r="O122" s="137"/>
      <c r="P122" s="138"/>
      <c r="Q122" s="38"/>
    </row>
    <row r="123" spans="1:17" x14ac:dyDescent="0.15">
      <c r="A123" s="1"/>
      <c r="B123" s="132"/>
      <c r="C123" s="135"/>
      <c r="D123" s="132"/>
      <c r="E123" s="39" t="s">
        <v>23</v>
      </c>
      <c r="F123" s="40"/>
      <c r="G123" s="41"/>
      <c r="H123" s="41"/>
      <c r="I123" s="40"/>
      <c r="J123" s="41"/>
      <c r="K123" s="41"/>
      <c r="L123" s="40"/>
      <c r="M123" s="41"/>
      <c r="N123" s="41"/>
      <c r="O123" s="40"/>
      <c r="P123" s="41"/>
      <c r="Q123" s="42">
        <f>SUM(F122:N122)+O124</f>
        <v>547</v>
      </c>
    </row>
    <row r="124" spans="1:17" x14ac:dyDescent="0.15">
      <c r="A124" s="1"/>
      <c r="B124" s="132"/>
      <c r="C124" s="135"/>
      <c r="D124" s="132"/>
      <c r="E124" s="43"/>
      <c r="F124" s="44" t="s">
        <v>24</v>
      </c>
      <c r="G124" s="45">
        <f>VLOOKUP(D122,[1]中データ!$C$5:$AX$33,5,FALSE)</f>
        <v>4</v>
      </c>
      <c r="H124" s="46" t="s">
        <v>25</v>
      </c>
      <c r="I124" s="44" t="s">
        <v>24</v>
      </c>
      <c r="J124" s="45">
        <f>VLOOKUP(D122,[1]中データ!$C$5:$AX$33,6,FALSE)</f>
        <v>6</v>
      </c>
      <c r="K124" s="46" t="s">
        <v>25</v>
      </c>
      <c r="L124" s="44" t="s">
        <v>24</v>
      </c>
      <c r="M124" s="45">
        <f>VLOOKUP(D122,[1]中データ!$C$5:$AX$33,7,FALSE)</f>
        <v>11</v>
      </c>
      <c r="N124" s="46" t="s">
        <v>25</v>
      </c>
      <c r="O124" s="104">
        <f>SUM(G124,J124,M124)</f>
        <v>21</v>
      </c>
      <c r="P124" s="105"/>
      <c r="Q124" s="47"/>
    </row>
    <row r="125" spans="1:17" x14ac:dyDescent="0.15">
      <c r="A125" s="1"/>
      <c r="B125" s="132"/>
      <c r="C125" s="135"/>
      <c r="D125" s="132"/>
      <c r="E125" s="48" t="s">
        <v>26</v>
      </c>
      <c r="F125" s="44"/>
      <c r="G125" s="45">
        <f>VLOOKUP(D122,[1]中データ!$C$5:$AX$33,32,FALSE)</f>
        <v>5</v>
      </c>
      <c r="H125" s="49"/>
      <c r="I125" s="44"/>
      <c r="J125" s="45">
        <f>VLOOKUP(D122,[1]中データ!$C$5:$AX$33,33,FALSE)</f>
        <v>5</v>
      </c>
      <c r="K125" s="49"/>
      <c r="L125" s="44"/>
      <c r="M125" s="45">
        <f>VLOOKUP(D122,[1]中データ!$C$5:$AX$33,34,FALSE)</f>
        <v>5</v>
      </c>
      <c r="N125" s="49"/>
      <c r="O125" s="139">
        <f>VLOOKUP(D122,[1]中データ!$C$5:$AX$33,41,FALSE)</f>
        <v>6</v>
      </c>
      <c r="P125" s="140"/>
      <c r="Q125" s="50">
        <f>SUM(F125:O125)</f>
        <v>21</v>
      </c>
    </row>
    <row r="126" spans="1:17" x14ac:dyDescent="0.15">
      <c r="A126" s="1"/>
      <c r="B126" s="133"/>
      <c r="C126" s="136"/>
      <c r="D126" s="133"/>
      <c r="E126" s="51" t="s">
        <v>27</v>
      </c>
      <c r="F126" s="52"/>
      <c r="G126" s="45">
        <f>ROUNDUP(G122/35,0)</f>
        <v>5</v>
      </c>
      <c r="H126" s="45"/>
      <c r="I126" s="52"/>
      <c r="J126" s="45">
        <f>ROUNDUP(J122/40,0)</f>
        <v>5</v>
      </c>
      <c r="K126" s="45"/>
      <c r="L126" s="52"/>
      <c r="M126" s="45">
        <f>ROUNDUP(M122/40,0)</f>
        <v>5</v>
      </c>
      <c r="N126" s="45"/>
      <c r="O126" s="139">
        <f>VLOOKUP(D122,[1]中データ!$C$5:$AX$33,48,FALSE)</f>
        <v>6</v>
      </c>
      <c r="P126" s="140"/>
      <c r="Q126" s="50">
        <f>SUM(F126:O126)</f>
        <v>21</v>
      </c>
    </row>
    <row r="127" spans="1:17" x14ac:dyDescent="0.15">
      <c r="A127" s="1"/>
      <c r="B127" s="131" t="s">
        <v>21</v>
      </c>
      <c r="C127" s="134">
        <v>24</v>
      </c>
      <c r="D127" s="131" t="s">
        <v>50</v>
      </c>
      <c r="E127" s="34"/>
      <c r="F127" s="35"/>
      <c r="G127" s="36">
        <f>VLOOKUP(D127,[1]中データ!$C$5:$AX$33,2,FALSE)</f>
        <v>174</v>
      </c>
      <c r="H127" s="37"/>
      <c r="I127" s="35"/>
      <c r="J127" s="36">
        <f>VLOOKUP(D127,[1]中データ!$C$5:$AX$33,3,FALSE)</f>
        <v>173</v>
      </c>
      <c r="K127" s="37"/>
      <c r="L127" s="35"/>
      <c r="M127" s="36">
        <f>VLOOKUP(D127,[1]中データ!$C$5:$AX$33,4,FALSE)</f>
        <v>163</v>
      </c>
      <c r="N127" s="37"/>
      <c r="O127" s="137"/>
      <c r="P127" s="138"/>
      <c r="Q127" s="38"/>
    </row>
    <row r="128" spans="1:17" x14ac:dyDescent="0.15">
      <c r="A128" s="1"/>
      <c r="B128" s="132"/>
      <c r="C128" s="135"/>
      <c r="D128" s="132"/>
      <c r="E128" s="39" t="s">
        <v>23</v>
      </c>
      <c r="F128" s="40"/>
      <c r="G128" s="41"/>
      <c r="H128" s="41"/>
      <c r="I128" s="40"/>
      <c r="J128" s="41"/>
      <c r="K128" s="41"/>
      <c r="L128" s="40"/>
      <c r="M128" s="41"/>
      <c r="N128" s="41"/>
      <c r="O128" s="40"/>
      <c r="P128" s="41"/>
      <c r="Q128" s="42">
        <f>SUM(F127:N127)+O129</f>
        <v>524</v>
      </c>
    </row>
    <row r="129" spans="1:17" x14ac:dyDescent="0.15">
      <c r="A129" s="1"/>
      <c r="B129" s="132"/>
      <c r="C129" s="135"/>
      <c r="D129" s="132"/>
      <c r="E129" s="43"/>
      <c r="F129" s="44" t="s">
        <v>24</v>
      </c>
      <c r="G129" s="45">
        <f>VLOOKUP(D127,[1]中データ!$C$5:$AX$33,5,FALSE)</f>
        <v>6</v>
      </c>
      <c r="H129" s="46" t="s">
        <v>25</v>
      </c>
      <c r="I129" s="44" t="s">
        <v>24</v>
      </c>
      <c r="J129" s="45">
        <f>VLOOKUP(D127,[1]中データ!$C$5:$AX$33,6,FALSE)</f>
        <v>4</v>
      </c>
      <c r="K129" s="46" t="s">
        <v>25</v>
      </c>
      <c r="L129" s="44" t="s">
        <v>24</v>
      </c>
      <c r="M129" s="45">
        <f>VLOOKUP(D127,[1]中データ!$C$5:$AX$33,7,FALSE)</f>
        <v>4</v>
      </c>
      <c r="N129" s="46" t="s">
        <v>25</v>
      </c>
      <c r="O129" s="104">
        <f>SUM(G129,J129,M129)</f>
        <v>14</v>
      </c>
      <c r="P129" s="105"/>
      <c r="Q129" s="47"/>
    </row>
    <row r="130" spans="1:17" x14ac:dyDescent="0.15">
      <c r="A130" s="1"/>
      <c r="B130" s="132"/>
      <c r="C130" s="135"/>
      <c r="D130" s="132"/>
      <c r="E130" s="48" t="s">
        <v>26</v>
      </c>
      <c r="F130" s="44"/>
      <c r="G130" s="45">
        <f>VLOOKUP(D127,[1]中データ!$C$5:$AX$33,32,FALSE)</f>
        <v>5</v>
      </c>
      <c r="H130" s="49"/>
      <c r="I130" s="44"/>
      <c r="J130" s="45">
        <f>VLOOKUP(D127,[1]中データ!$C$5:$AX$33,33,FALSE)</f>
        <v>5</v>
      </c>
      <c r="K130" s="49"/>
      <c r="L130" s="44"/>
      <c r="M130" s="45">
        <f>VLOOKUP(D127,[1]中データ!$C$5:$AX$33,34,FALSE)</f>
        <v>5</v>
      </c>
      <c r="N130" s="49"/>
      <c r="O130" s="139">
        <f>VLOOKUP(D127,[1]中データ!$C$5:$AX$33,41,FALSE)</f>
        <v>2</v>
      </c>
      <c r="P130" s="140"/>
      <c r="Q130" s="50">
        <f>SUM(F130:O130)</f>
        <v>17</v>
      </c>
    </row>
    <row r="131" spans="1:17" x14ac:dyDescent="0.15">
      <c r="A131" s="1"/>
      <c r="B131" s="133"/>
      <c r="C131" s="136"/>
      <c r="D131" s="133"/>
      <c r="E131" s="51" t="s">
        <v>27</v>
      </c>
      <c r="F131" s="52"/>
      <c r="G131" s="45">
        <f>ROUNDUP(G127/35,0)</f>
        <v>5</v>
      </c>
      <c r="H131" s="45"/>
      <c r="I131" s="52"/>
      <c r="J131" s="45">
        <f>ROUNDUP(J127/40,0)</f>
        <v>5</v>
      </c>
      <c r="K131" s="45"/>
      <c r="L131" s="52"/>
      <c r="M131" s="45">
        <f>ROUNDUP(M127/40,0)</f>
        <v>5</v>
      </c>
      <c r="N131" s="45"/>
      <c r="O131" s="139">
        <f>VLOOKUP(D127,[1]中データ!$C$5:$AX$33,48,FALSE)</f>
        <v>2</v>
      </c>
      <c r="P131" s="140"/>
      <c r="Q131" s="50">
        <f>SUM(F131:O131)</f>
        <v>17</v>
      </c>
    </row>
    <row r="132" spans="1:17" x14ac:dyDescent="0.15">
      <c r="A132" s="1"/>
      <c r="B132" s="131" t="s">
        <v>21</v>
      </c>
      <c r="C132" s="134">
        <v>25</v>
      </c>
      <c r="D132" s="131" t="s">
        <v>51</v>
      </c>
      <c r="E132" s="34"/>
      <c r="F132" s="35"/>
      <c r="G132" s="36">
        <f>VLOOKUP(D132,[1]中データ!$C$5:$AX$33,2,FALSE)</f>
        <v>133</v>
      </c>
      <c r="H132" s="37"/>
      <c r="I132" s="35"/>
      <c r="J132" s="36">
        <f>VLOOKUP(D132,[1]中データ!$C$5:$AX$33,3,FALSE)</f>
        <v>131</v>
      </c>
      <c r="K132" s="37"/>
      <c r="L132" s="35"/>
      <c r="M132" s="36">
        <f>VLOOKUP(D132,[1]中データ!$C$5:$AX$33,4,FALSE)</f>
        <v>139</v>
      </c>
      <c r="N132" s="37"/>
      <c r="O132" s="137"/>
      <c r="P132" s="138"/>
      <c r="Q132" s="38"/>
    </row>
    <row r="133" spans="1:17" x14ac:dyDescent="0.15">
      <c r="A133" s="1"/>
      <c r="B133" s="132"/>
      <c r="C133" s="135"/>
      <c r="D133" s="132"/>
      <c r="E133" s="39" t="s">
        <v>23</v>
      </c>
      <c r="F133" s="40"/>
      <c r="G133" s="41"/>
      <c r="H133" s="41"/>
      <c r="I133" s="40"/>
      <c r="J133" s="41"/>
      <c r="K133" s="41"/>
      <c r="L133" s="40"/>
      <c r="M133" s="41"/>
      <c r="N133" s="41"/>
      <c r="O133" s="40"/>
      <c r="P133" s="41"/>
      <c r="Q133" s="42">
        <f>SUM(F132:N132)+O134</f>
        <v>414</v>
      </c>
    </row>
    <row r="134" spans="1:17" x14ac:dyDescent="0.15">
      <c r="A134" s="1"/>
      <c r="B134" s="132"/>
      <c r="C134" s="135"/>
      <c r="D134" s="132"/>
      <c r="E134" s="43"/>
      <c r="F134" s="44" t="s">
        <v>24</v>
      </c>
      <c r="G134" s="45">
        <f>VLOOKUP(D132,[1]中データ!$C$5:$AX$33,5,FALSE)</f>
        <v>2</v>
      </c>
      <c r="H134" s="46" t="s">
        <v>25</v>
      </c>
      <c r="I134" s="44" t="s">
        <v>24</v>
      </c>
      <c r="J134" s="45">
        <f>VLOOKUP(D132,[1]中データ!$C$5:$AX$33,6,FALSE)</f>
        <v>6</v>
      </c>
      <c r="K134" s="46" t="s">
        <v>25</v>
      </c>
      <c r="L134" s="44" t="s">
        <v>24</v>
      </c>
      <c r="M134" s="45">
        <f>VLOOKUP(D132,[1]中データ!$C$5:$AX$33,7,FALSE)</f>
        <v>3</v>
      </c>
      <c r="N134" s="46" t="s">
        <v>25</v>
      </c>
      <c r="O134" s="104">
        <f>SUM(G134,J134,M134)</f>
        <v>11</v>
      </c>
      <c r="P134" s="105"/>
      <c r="Q134" s="47"/>
    </row>
    <row r="135" spans="1:17" x14ac:dyDescent="0.15">
      <c r="A135" s="1"/>
      <c r="B135" s="132"/>
      <c r="C135" s="135"/>
      <c r="D135" s="132"/>
      <c r="E135" s="48" t="s">
        <v>26</v>
      </c>
      <c r="F135" s="44"/>
      <c r="G135" s="45">
        <f>VLOOKUP(D132,[1]中データ!$C$5:$AX$33,32,FALSE)</f>
        <v>4</v>
      </c>
      <c r="H135" s="49"/>
      <c r="I135" s="44"/>
      <c r="J135" s="45">
        <f>VLOOKUP(D132,[1]中データ!$C$5:$AX$33,33,FALSE)</f>
        <v>4</v>
      </c>
      <c r="K135" s="49"/>
      <c r="L135" s="44"/>
      <c r="M135" s="45">
        <f>VLOOKUP(D132,[1]中データ!$C$5:$AX$33,34,FALSE)</f>
        <v>4</v>
      </c>
      <c r="N135" s="49"/>
      <c r="O135" s="139">
        <f>VLOOKUP(D132,[1]中データ!$C$5:$AX$33,41,FALSE)</f>
        <v>2</v>
      </c>
      <c r="P135" s="140"/>
      <c r="Q135" s="50">
        <f>SUM(F135:O135)</f>
        <v>14</v>
      </c>
    </row>
    <row r="136" spans="1:17" x14ac:dyDescent="0.15">
      <c r="A136" s="1"/>
      <c r="B136" s="133"/>
      <c r="C136" s="136"/>
      <c r="D136" s="133"/>
      <c r="E136" s="51" t="s">
        <v>27</v>
      </c>
      <c r="F136" s="52"/>
      <c r="G136" s="45">
        <f>ROUNDUP(G132/35,0)</f>
        <v>4</v>
      </c>
      <c r="H136" s="45"/>
      <c r="I136" s="52"/>
      <c r="J136" s="45">
        <f>ROUNDUP(J132/40,0)</f>
        <v>4</v>
      </c>
      <c r="K136" s="45"/>
      <c r="L136" s="52"/>
      <c r="M136" s="45">
        <f>ROUNDUP(M132/40,0)</f>
        <v>4</v>
      </c>
      <c r="N136" s="45"/>
      <c r="O136" s="139">
        <f>VLOOKUP(D132,[1]中データ!$C$5:$AX$33,48,FALSE)</f>
        <v>2</v>
      </c>
      <c r="P136" s="140"/>
      <c r="Q136" s="50">
        <f>SUM(F136:O136)</f>
        <v>14</v>
      </c>
    </row>
    <row r="137" spans="1:17" x14ac:dyDescent="0.15">
      <c r="A137" s="1"/>
      <c r="B137" s="131" t="s">
        <v>21</v>
      </c>
      <c r="C137" s="134">
        <v>26</v>
      </c>
      <c r="D137" s="131" t="s">
        <v>52</v>
      </c>
      <c r="E137" s="34"/>
      <c r="F137" s="35"/>
      <c r="G137" s="36">
        <f>VLOOKUP(D137,[1]中データ!$C$5:$AX$33,2,FALSE)</f>
        <v>132</v>
      </c>
      <c r="H137" s="37"/>
      <c r="I137" s="35"/>
      <c r="J137" s="36">
        <f>VLOOKUP(D137,[1]中データ!$C$5:$AX$33,3,FALSE)</f>
        <v>108</v>
      </c>
      <c r="K137" s="37"/>
      <c r="L137" s="35"/>
      <c r="M137" s="36">
        <f>VLOOKUP(D137,[1]中データ!$C$5:$AX$33,4,FALSE)</f>
        <v>130</v>
      </c>
      <c r="N137" s="37"/>
      <c r="O137" s="137"/>
      <c r="P137" s="138"/>
      <c r="Q137" s="38"/>
    </row>
    <row r="138" spans="1:17" x14ac:dyDescent="0.15">
      <c r="A138" s="1"/>
      <c r="B138" s="132"/>
      <c r="C138" s="135"/>
      <c r="D138" s="132"/>
      <c r="E138" s="39" t="s">
        <v>23</v>
      </c>
      <c r="F138" s="40"/>
      <c r="G138" s="41"/>
      <c r="H138" s="41"/>
      <c r="I138" s="40"/>
      <c r="J138" s="41"/>
      <c r="K138" s="41"/>
      <c r="L138" s="40"/>
      <c r="M138" s="41"/>
      <c r="N138" s="41"/>
      <c r="O138" s="40"/>
      <c r="P138" s="41"/>
      <c r="Q138" s="42">
        <f>SUM(F137:N137)+O139</f>
        <v>387</v>
      </c>
    </row>
    <row r="139" spans="1:17" x14ac:dyDescent="0.15">
      <c r="A139" s="1"/>
      <c r="B139" s="132"/>
      <c r="C139" s="135"/>
      <c r="D139" s="132"/>
      <c r="E139" s="43"/>
      <c r="F139" s="44" t="s">
        <v>24</v>
      </c>
      <c r="G139" s="45">
        <f>VLOOKUP(D137,[1]中データ!$C$5:$AX$33,5,FALSE)</f>
        <v>8</v>
      </c>
      <c r="H139" s="46" t="s">
        <v>25</v>
      </c>
      <c r="I139" s="44" t="s">
        <v>24</v>
      </c>
      <c r="J139" s="45">
        <f>VLOOKUP(D137,[1]中データ!$C$5:$AX$33,6,FALSE)</f>
        <v>4</v>
      </c>
      <c r="K139" s="46" t="s">
        <v>25</v>
      </c>
      <c r="L139" s="44" t="s">
        <v>24</v>
      </c>
      <c r="M139" s="45">
        <f>VLOOKUP(D137,[1]中データ!$C$5:$AX$33,7,FALSE)</f>
        <v>5</v>
      </c>
      <c r="N139" s="46" t="s">
        <v>25</v>
      </c>
      <c r="O139" s="104">
        <f>SUM(G139,J139,M139)</f>
        <v>17</v>
      </c>
      <c r="P139" s="105"/>
      <c r="Q139" s="47"/>
    </row>
    <row r="140" spans="1:17" x14ac:dyDescent="0.15">
      <c r="A140" s="1"/>
      <c r="B140" s="132"/>
      <c r="C140" s="135"/>
      <c r="D140" s="132"/>
      <c r="E140" s="48" t="s">
        <v>26</v>
      </c>
      <c r="F140" s="44"/>
      <c r="G140" s="45">
        <f>VLOOKUP(D137,[1]中データ!$C$5:$AX$33,32,FALSE)</f>
        <v>4</v>
      </c>
      <c r="H140" s="49"/>
      <c r="I140" s="44"/>
      <c r="J140" s="45">
        <f>VLOOKUP(D137,[1]中データ!$C$5:$AX$33,33,FALSE)</f>
        <v>3</v>
      </c>
      <c r="K140" s="49"/>
      <c r="L140" s="44"/>
      <c r="M140" s="45">
        <f>VLOOKUP(D137,[1]中データ!$C$5:$AX$33,34,FALSE)</f>
        <v>4</v>
      </c>
      <c r="N140" s="49"/>
      <c r="O140" s="139">
        <f>VLOOKUP(D137,[1]中データ!$C$5:$AX$33,41,FALSE)</f>
        <v>3</v>
      </c>
      <c r="P140" s="140"/>
      <c r="Q140" s="50">
        <f>SUM(F140:O140)</f>
        <v>14</v>
      </c>
    </row>
    <row r="141" spans="1:17" x14ac:dyDescent="0.15">
      <c r="A141" s="1"/>
      <c r="B141" s="133"/>
      <c r="C141" s="136"/>
      <c r="D141" s="133"/>
      <c r="E141" s="51" t="s">
        <v>27</v>
      </c>
      <c r="F141" s="52"/>
      <c r="G141" s="45">
        <f>ROUNDUP(G137/35,0)</f>
        <v>4</v>
      </c>
      <c r="H141" s="45"/>
      <c r="I141" s="52"/>
      <c r="J141" s="45">
        <f>ROUNDUP(J137/40,0)</f>
        <v>3</v>
      </c>
      <c r="K141" s="45"/>
      <c r="L141" s="52"/>
      <c r="M141" s="45">
        <f>ROUNDUP(M137/40,0)</f>
        <v>4</v>
      </c>
      <c r="N141" s="45"/>
      <c r="O141" s="139">
        <f>VLOOKUP(D137,[1]中データ!$C$5:$AX$33,48,FALSE)</f>
        <v>3</v>
      </c>
      <c r="P141" s="140"/>
      <c r="Q141" s="50">
        <f>SUM(F141:O141)</f>
        <v>14</v>
      </c>
    </row>
    <row r="142" spans="1:17" x14ac:dyDescent="0.15">
      <c r="A142" s="1"/>
      <c r="B142" s="131" t="s">
        <v>21</v>
      </c>
      <c r="C142" s="134">
        <v>27</v>
      </c>
      <c r="D142" s="131" t="s">
        <v>53</v>
      </c>
      <c r="E142" s="34"/>
      <c r="F142" s="35"/>
      <c r="G142" s="36">
        <f>VLOOKUP(D142,[1]中データ!$C$5:$AX$33,2,FALSE)</f>
        <v>88</v>
      </c>
      <c r="H142" s="37"/>
      <c r="I142" s="35"/>
      <c r="J142" s="36">
        <f>VLOOKUP(D142,[1]中データ!$C$5:$AX$33,3,FALSE)</f>
        <v>92</v>
      </c>
      <c r="K142" s="37"/>
      <c r="L142" s="35"/>
      <c r="M142" s="36">
        <f>VLOOKUP(D142,[1]中データ!$C$5:$AX$33,4,FALSE)</f>
        <v>91</v>
      </c>
      <c r="N142" s="37"/>
      <c r="O142" s="137"/>
      <c r="P142" s="138"/>
      <c r="Q142" s="38"/>
    </row>
    <row r="143" spans="1:17" x14ac:dyDescent="0.15">
      <c r="A143" s="1"/>
      <c r="B143" s="132"/>
      <c r="C143" s="135"/>
      <c r="D143" s="132"/>
      <c r="E143" s="39" t="s">
        <v>23</v>
      </c>
      <c r="F143" s="40"/>
      <c r="G143" s="41"/>
      <c r="H143" s="41"/>
      <c r="I143" s="40"/>
      <c r="J143" s="41"/>
      <c r="K143" s="41"/>
      <c r="L143" s="40"/>
      <c r="M143" s="41"/>
      <c r="N143" s="41"/>
      <c r="O143" s="40"/>
      <c r="P143" s="41"/>
      <c r="Q143" s="42">
        <f>SUM(F142:N142)+O144</f>
        <v>280</v>
      </c>
    </row>
    <row r="144" spans="1:17" x14ac:dyDescent="0.15">
      <c r="A144" s="1"/>
      <c r="B144" s="132"/>
      <c r="C144" s="135"/>
      <c r="D144" s="132"/>
      <c r="E144" s="43"/>
      <c r="F144" s="44" t="s">
        <v>24</v>
      </c>
      <c r="G144" s="45">
        <f>VLOOKUP(D142,[1]中データ!$C$5:$AX$33,5,FALSE)</f>
        <v>3</v>
      </c>
      <c r="H144" s="46" t="s">
        <v>25</v>
      </c>
      <c r="I144" s="44" t="s">
        <v>24</v>
      </c>
      <c r="J144" s="45">
        <f>VLOOKUP(D142,[1]中データ!$C$5:$AX$33,6,FALSE)</f>
        <v>3</v>
      </c>
      <c r="K144" s="46" t="s">
        <v>25</v>
      </c>
      <c r="L144" s="44" t="s">
        <v>24</v>
      </c>
      <c r="M144" s="45">
        <f>VLOOKUP(D142,[1]中データ!$C$5:$AX$33,7,FALSE)</f>
        <v>3</v>
      </c>
      <c r="N144" s="46" t="s">
        <v>25</v>
      </c>
      <c r="O144" s="104">
        <f>SUM(G144,J144,M144)</f>
        <v>9</v>
      </c>
      <c r="P144" s="105"/>
      <c r="Q144" s="47"/>
    </row>
    <row r="145" spans="1:17" x14ac:dyDescent="0.15">
      <c r="A145" s="1"/>
      <c r="B145" s="132"/>
      <c r="C145" s="135"/>
      <c r="D145" s="132"/>
      <c r="E145" s="48" t="s">
        <v>26</v>
      </c>
      <c r="F145" s="44"/>
      <c r="G145" s="45">
        <f>VLOOKUP(D142,[1]中データ!$C$5:$AX$33,32,FALSE)</f>
        <v>3</v>
      </c>
      <c r="H145" s="49"/>
      <c r="I145" s="44"/>
      <c r="J145" s="45">
        <f>VLOOKUP(D142,[1]中データ!$C$5:$AX$33,33,FALSE)</f>
        <v>3</v>
      </c>
      <c r="K145" s="49"/>
      <c r="L145" s="44"/>
      <c r="M145" s="45">
        <f>VLOOKUP(D142,[1]中データ!$C$5:$AX$33,34,FALSE)</f>
        <v>3</v>
      </c>
      <c r="N145" s="49"/>
      <c r="O145" s="139">
        <f>VLOOKUP(D142,[1]中データ!$C$5:$AX$33,41,FALSE)</f>
        <v>3</v>
      </c>
      <c r="P145" s="140"/>
      <c r="Q145" s="50">
        <f>SUM(F145:O145)</f>
        <v>12</v>
      </c>
    </row>
    <row r="146" spans="1:17" x14ac:dyDescent="0.15">
      <c r="A146" s="1"/>
      <c r="B146" s="133"/>
      <c r="C146" s="136"/>
      <c r="D146" s="133"/>
      <c r="E146" s="51" t="s">
        <v>27</v>
      </c>
      <c r="F146" s="52"/>
      <c r="G146" s="45">
        <f>ROUNDUP(G142/35,0)</f>
        <v>3</v>
      </c>
      <c r="H146" s="45"/>
      <c r="I146" s="52"/>
      <c r="J146" s="45">
        <f>ROUNDUP(J142/40,0)</f>
        <v>3</v>
      </c>
      <c r="K146" s="45"/>
      <c r="L146" s="52"/>
      <c r="M146" s="45">
        <f>ROUNDUP(M142/40,0)</f>
        <v>3</v>
      </c>
      <c r="N146" s="45"/>
      <c r="O146" s="139">
        <f>VLOOKUP(D142,[1]中データ!$C$5:$AX$33,48,FALSE)</f>
        <v>3</v>
      </c>
      <c r="P146" s="140"/>
      <c r="Q146" s="50">
        <f>SUM(F146:O146)</f>
        <v>12</v>
      </c>
    </row>
    <row r="147" spans="1:17" x14ac:dyDescent="0.15">
      <c r="A147" s="1"/>
      <c r="B147" s="131" t="s">
        <v>21</v>
      </c>
      <c r="C147" s="134">
        <v>28</v>
      </c>
      <c r="D147" s="131" t="s">
        <v>54</v>
      </c>
      <c r="E147" s="34"/>
      <c r="F147" s="35"/>
      <c r="G147" s="36">
        <f>VLOOKUP(D147,[1]中データ!$C$5:$AX$33,2,FALSE)</f>
        <v>92</v>
      </c>
      <c r="H147" s="37"/>
      <c r="I147" s="35"/>
      <c r="J147" s="36">
        <f>VLOOKUP(D147,[1]中データ!$C$5:$AX$33,3,FALSE)</f>
        <v>98</v>
      </c>
      <c r="K147" s="37"/>
      <c r="L147" s="35"/>
      <c r="M147" s="36">
        <f>VLOOKUP(D147,[1]中データ!$C$5:$AX$33,4,FALSE)</f>
        <v>86</v>
      </c>
      <c r="N147" s="37"/>
      <c r="O147" s="137"/>
      <c r="P147" s="138"/>
      <c r="Q147" s="38"/>
    </row>
    <row r="148" spans="1:17" x14ac:dyDescent="0.15">
      <c r="A148" s="1"/>
      <c r="B148" s="132"/>
      <c r="C148" s="135"/>
      <c r="D148" s="132"/>
      <c r="E148" s="39" t="s">
        <v>23</v>
      </c>
      <c r="F148" s="40"/>
      <c r="G148" s="41"/>
      <c r="H148" s="41"/>
      <c r="I148" s="40"/>
      <c r="J148" s="41"/>
      <c r="K148" s="41"/>
      <c r="L148" s="40"/>
      <c r="M148" s="41"/>
      <c r="N148" s="41"/>
      <c r="O148" s="40"/>
      <c r="P148" s="41"/>
      <c r="Q148" s="42">
        <f>SUM(F147:N147)+O149</f>
        <v>286</v>
      </c>
    </row>
    <row r="149" spans="1:17" x14ac:dyDescent="0.15">
      <c r="A149" s="1"/>
      <c r="B149" s="132"/>
      <c r="C149" s="135"/>
      <c r="D149" s="132"/>
      <c r="E149" s="43"/>
      <c r="F149" s="44" t="s">
        <v>24</v>
      </c>
      <c r="G149" s="45">
        <f>VLOOKUP(D147,[1]中データ!$C$5:$AX$33,5,FALSE)</f>
        <v>6</v>
      </c>
      <c r="H149" s="46" t="s">
        <v>25</v>
      </c>
      <c r="I149" s="44" t="s">
        <v>24</v>
      </c>
      <c r="J149" s="45">
        <f>VLOOKUP(D147,[1]中データ!$C$5:$AX$33,6,FALSE)</f>
        <v>1</v>
      </c>
      <c r="K149" s="46" t="s">
        <v>25</v>
      </c>
      <c r="L149" s="44" t="s">
        <v>24</v>
      </c>
      <c r="M149" s="45">
        <f>VLOOKUP(D147,[1]中データ!$C$5:$AX$33,7,FALSE)</f>
        <v>3</v>
      </c>
      <c r="N149" s="46" t="s">
        <v>25</v>
      </c>
      <c r="O149" s="104">
        <f>SUM(G149,J149,M149)</f>
        <v>10</v>
      </c>
      <c r="P149" s="105"/>
      <c r="Q149" s="47"/>
    </row>
    <row r="150" spans="1:17" x14ac:dyDescent="0.15">
      <c r="A150" s="1"/>
      <c r="B150" s="132"/>
      <c r="C150" s="135"/>
      <c r="D150" s="132"/>
      <c r="E150" s="48" t="s">
        <v>26</v>
      </c>
      <c r="F150" s="44"/>
      <c r="G150" s="45">
        <f>VLOOKUP(D147,[1]中データ!$C$5:$AX$33,32,FALSE)</f>
        <v>3</v>
      </c>
      <c r="H150" s="49"/>
      <c r="I150" s="44"/>
      <c r="J150" s="45">
        <f>VLOOKUP(D147,[1]中データ!$C$5:$AX$33,33,FALSE)</f>
        <v>3</v>
      </c>
      <c r="K150" s="49"/>
      <c r="L150" s="44"/>
      <c r="M150" s="45">
        <f>VLOOKUP(D147,[1]中データ!$C$5:$AX$33,34,FALSE)</f>
        <v>3</v>
      </c>
      <c r="N150" s="49"/>
      <c r="O150" s="139">
        <f>VLOOKUP(D147,[1]中データ!$C$5:$AX$33,41,FALSE)</f>
        <v>3</v>
      </c>
      <c r="P150" s="140"/>
      <c r="Q150" s="50">
        <f>SUM(F150:O150)</f>
        <v>12</v>
      </c>
    </row>
    <row r="151" spans="1:17" x14ac:dyDescent="0.15">
      <c r="A151" s="1"/>
      <c r="B151" s="133"/>
      <c r="C151" s="136"/>
      <c r="D151" s="133"/>
      <c r="E151" s="51" t="s">
        <v>27</v>
      </c>
      <c r="F151" s="52"/>
      <c r="G151" s="45">
        <f>ROUNDUP(G147/35,0)</f>
        <v>3</v>
      </c>
      <c r="H151" s="45"/>
      <c r="I151" s="52"/>
      <c r="J151" s="45">
        <f>ROUNDUP(J147/40,0)</f>
        <v>3</v>
      </c>
      <c r="K151" s="45"/>
      <c r="L151" s="52"/>
      <c r="M151" s="45">
        <f>ROUNDUP(M147/40,0)</f>
        <v>3</v>
      </c>
      <c r="N151" s="45"/>
      <c r="O151" s="139">
        <f>VLOOKUP(D147,[1]中データ!$C$5:$AX$33,48,FALSE)</f>
        <v>3</v>
      </c>
      <c r="P151" s="140"/>
      <c r="Q151" s="50">
        <f>SUM(F151:O151)</f>
        <v>12</v>
      </c>
    </row>
    <row r="152" spans="1:17" x14ac:dyDescent="0.15">
      <c r="A152" s="1"/>
      <c r="B152" s="131" t="s">
        <v>21</v>
      </c>
      <c r="C152" s="134">
        <v>29</v>
      </c>
      <c r="D152" s="131" t="s">
        <v>55</v>
      </c>
      <c r="E152" s="34"/>
      <c r="F152" s="35"/>
      <c r="G152" s="36">
        <f>VLOOKUP(D152,[1]中データ!$C$5:$AX$33,2,FALSE)</f>
        <v>10</v>
      </c>
      <c r="H152" s="37"/>
      <c r="I152" s="35"/>
      <c r="J152" s="36">
        <f>VLOOKUP(D152,[1]中データ!$C$5:$AX$33,3,FALSE)</f>
        <v>11</v>
      </c>
      <c r="K152" s="37"/>
      <c r="L152" s="35"/>
      <c r="M152" s="36">
        <f>VLOOKUP(D152,[1]中データ!$C$5:$AX$33,4,FALSE)</f>
        <v>14</v>
      </c>
      <c r="N152" s="37"/>
      <c r="O152" s="137"/>
      <c r="P152" s="138"/>
      <c r="Q152" s="38"/>
    </row>
    <row r="153" spans="1:17" x14ac:dyDescent="0.15">
      <c r="A153" s="1"/>
      <c r="B153" s="132"/>
      <c r="C153" s="135"/>
      <c r="D153" s="132"/>
      <c r="E153" s="39" t="s">
        <v>23</v>
      </c>
      <c r="F153" s="40"/>
      <c r="G153" s="41"/>
      <c r="H153" s="41"/>
      <c r="I153" s="40"/>
      <c r="J153" s="41"/>
      <c r="K153" s="41"/>
      <c r="L153" s="40"/>
      <c r="M153" s="41"/>
      <c r="N153" s="41"/>
      <c r="O153" s="40"/>
      <c r="P153" s="41"/>
      <c r="Q153" s="42">
        <f>SUM(F152:N152)+O154</f>
        <v>35</v>
      </c>
    </row>
    <row r="154" spans="1:17" x14ac:dyDescent="0.15">
      <c r="A154" s="1"/>
      <c r="B154" s="132"/>
      <c r="C154" s="135"/>
      <c r="D154" s="132"/>
      <c r="E154" s="43"/>
      <c r="F154" s="44" t="s">
        <v>24</v>
      </c>
      <c r="G154" s="45">
        <f>VLOOKUP(D152,[1]中データ!$C$5:$AX$33,5,FALSE)</f>
        <v>0</v>
      </c>
      <c r="H154" s="46" t="s">
        <v>25</v>
      </c>
      <c r="I154" s="44" t="s">
        <v>24</v>
      </c>
      <c r="J154" s="45">
        <f>VLOOKUP(D152,[1]中データ!$C$5:$AX$33,6,FALSE)</f>
        <v>0</v>
      </c>
      <c r="K154" s="46" t="s">
        <v>25</v>
      </c>
      <c r="L154" s="44" t="s">
        <v>24</v>
      </c>
      <c r="M154" s="45">
        <f>VLOOKUP(D152,[1]中データ!$C$5:$AX$33,7,FALSE)</f>
        <v>0</v>
      </c>
      <c r="N154" s="46" t="s">
        <v>25</v>
      </c>
      <c r="O154" s="104">
        <f>SUM(G154,J154,M154)</f>
        <v>0</v>
      </c>
      <c r="P154" s="105"/>
      <c r="Q154" s="47"/>
    </row>
    <row r="155" spans="1:17" x14ac:dyDescent="0.15">
      <c r="A155" s="1"/>
      <c r="B155" s="132"/>
      <c r="C155" s="135"/>
      <c r="D155" s="132"/>
      <c r="E155" s="48" t="s">
        <v>26</v>
      </c>
      <c r="F155" s="44"/>
      <c r="G155" s="45">
        <f>VLOOKUP(D152,[1]中データ!$C$5:$AX$33,32,FALSE)</f>
        <v>1</v>
      </c>
      <c r="H155" s="49"/>
      <c r="I155" s="44"/>
      <c r="J155" s="45">
        <f>VLOOKUP(D152,[1]中データ!$C$5:$AX$33,33,FALSE)</f>
        <v>1</v>
      </c>
      <c r="K155" s="49"/>
      <c r="L155" s="44"/>
      <c r="M155" s="45">
        <f>VLOOKUP(D152,[1]中データ!$C$5:$AX$33,34,FALSE)</f>
        <v>1</v>
      </c>
      <c r="N155" s="49"/>
      <c r="O155" s="139">
        <f>VLOOKUP(D152,[1]中データ!$C$5:$AX$33,41,FALSE)</f>
        <v>0</v>
      </c>
      <c r="P155" s="140"/>
      <c r="Q155" s="50">
        <f>SUM(F155:O155)</f>
        <v>3</v>
      </c>
    </row>
    <row r="156" spans="1:17" ht="19.5" thickBot="1" x14ac:dyDescent="0.2">
      <c r="A156" s="1"/>
      <c r="B156" s="133"/>
      <c r="C156" s="136"/>
      <c r="D156" s="133"/>
      <c r="E156" s="51" t="s">
        <v>27</v>
      </c>
      <c r="F156" s="52"/>
      <c r="G156" s="45">
        <f>ROUNDUP(G152/35,0)</f>
        <v>1</v>
      </c>
      <c r="H156" s="45"/>
      <c r="I156" s="52"/>
      <c r="J156" s="45">
        <f>ROUNDUP(J152/40,0)</f>
        <v>1</v>
      </c>
      <c r="K156" s="45"/>
      <c r="L156" s="52"/>
      <c r="M156" s="45">
        <f>ROUNDUP(M152/40,0)</f>
        <v>1</v>
      </c>
      <c r="N156" s="45"/>
      <c r="O156" s="139">
        <f>VLOOKUP(D152,[1]中データ!$C$5:$AX$33,48,FALSE)</f>
        <v>0</v>
      </c>
      <c r="P156" s="140"/>
      <c r="Q156" s="50">
        <f>SUM(F156:O156)</f>
        <v>3</v>
      </c>
    </row>
    <row r="157" spans="1:17" hidden="1" x14ac:dyDescent="0.15">
      <c r="A157" s="53"/>
      <c r="B157" s="117"/>
      <c r="C157" s="120"/>
      <c r="D157" s="117"/>
      <c r="E157" s="54"/>
      <c r="F157" s="55"/>
      <c r="G157" s="56"/>
      <c r="H157" s="57"/>
      <c r="I157" s="55"/>
      <c r="J157" s="56"/>
      <c r="K157" s="57"/>
      <c r="L157" s="55"/>
      <c r="M157" s="56"/>
      <c r="N157" s="57"/>
      <c r="O157" s="123"/>
      <c r="P157" s="124"/>
      <c r="Q157" s="58">
        <v>0</v>
      </c>
    </row>
    <row r="158" spans="1:17" hidden="1" x14ac:dyDescent="0.15">
      <c r="A158" s="53"/>
      <c r="B158" s="118"/>
      <c r="C158" s="121"/>
      <c r="D158" s="118"/>
      <c r="E158" s="59" t="s">
        <v>23</v>
      </c>
      <c r="F158" s="60"/>
      <c r="G158" s="61"/>
      <c r="H158" s="61"/>
      <c r="I158" s="60"/>
      <c r="J158" s="61"/>
      <c r="K158" s="61"/>
      <c r="L158" s="60"/>
      <c r="M158" s="61"/>
      <c r="N158" s="61"/>
      <c r="O158" s="60"/>
      <c r="P158" s="61"/>
      <c r="Q158" s="62">
        <f>SUM(F157:N157)+O159</f>
        <v>0</v>
      </c>
    </row>
    <row r="159" spans="1:17" hidden="1" x14ac:dyDescent="0.15">
      <c r="A159" s="53"/>
      <c r="B159" s="118"/>
      <c r="C159" s="121"/>
      <c r="D159" s="118"/>
      <c r="E159" s="63"/>
      <c r="F159" s="64" t="s">
        <v>56</v>
      </c>
      <c r="G159" s="65"/>
      <c r="H159" s="66" t="s">
        <v>57</v>
      </c>
      <c r="I159" s="64" t="s">
        <v>56</v>
      </c>
      <c r="J159" s="65"/>
      <c r="K159" s="66" t="s">
        <v>57</v>
      </c>
      <c r="L159" s="64" t="s">
        <v>56</v>
      </c>
      <c r="M159" s="65"/>
      <c r="N159" s="66" t="s">
        <v>57</v>
      </c>
      <c r="O159" s="125">
        <f>SUM(G159:N159)</f>
        <v>0</v>
      </c>
      <c r="P159" s="126"/>
      <c r="Q159" s="67"/>
    </row>
    <row r="160" spans="1:17" hidden="1" x14ac:dyDescent="0.15">
      <c r="A160" s="53"/>
      <c r="B160" s="118"/>
      <c r="C160" s="121"/>
      <c r="D160" s="118"/>
      <c r="E160" s="68" t="s">
        <v>26</v>
      </c>
      <c r="F160" s="64"/>
      <c r="G160" s="65"/>
      <c r="H160" s="66"/>
      <c r="I160" s="64"/>
      <c r="J160" s="65"/>
      <c r="K160" s="66"/>
      <c r="L160" s="64"/>
      <c r="M160" s="65"/>
      <c r="N160" s="66"/>
      <c r="O160" s="127"/>
      <c r="P160" s="128"/>
      <c r="Q160" s="69">
        <f>SUM(F160:O160)</f>
        <v>0</v>
      </c>
    </row>
    <row r="161" spans="1:17" ht="19.5" hidden="1" thickBot="1" x14ac:dyDescent="0.2">
      <c r="A161" s="53"/>
      <c r="B161" s="119"/>
      <c r="C161" s="122"/>
      <c r="D161" s="119"/>
      <c r="E161" s="70" t="s">
        <v>27</v>
      </c>
      <c r="F161" s="71"/>
      <c r="G161" s="56">
        <f>ROUNDUP(G157/40,0)</f>
        <v>0</v>
      </c>
      <c r="H161" s="56"/>
      <c r="I161" s="71"/>
      <c r="J161" s="56">
        <f>ROUNDUP(J157/40,0)</f>
        <v>0</v>
      </c>
      <c r="K161" s="56"/>
      <c r="L161" s="71"/>
      <c r="M161" s="56">
        <f>ROUNDUP(M157/40,0)</f>
        <v>0</v>
      </c>
      <c r="N161" s="56"/>
      <c r="O161" s="129">
        <v>0</v>
      </c>
      <c r="P161" s="130"/>
      <c r="Q161" s="72">
        <f>SUM(F161:O161)</f>
        <v>0</v>
      </c>
    </row>
    <row r="162" spans="1:17" x14ac:dyDescent="0.15">
      <c r="A162" s="1"/>
      <c r="B162" s="93" t="s">
        <v>58</v>
      </c>
      <c r="C162" s="94"/>
      <c r="D162" s="95"/>
      <c r="E162" s="73"/>
      <c r="F162" s="74"/>
      <c r="G162" s="75">
        <f>G12+G17+G22+G27+G32+G37+G42+G47+G52+G57+G62+G67+G72+G77+G82+G87+G92+G97+G102+G107+G112+G117+G122+G127+G132+G137+G142++G147+G152+G157</f>
        <v>3607</v>
      </c>
      <c r="H162" s="76"/>
      <c r="I162" s="74"/>
      <c r="J162" s="75">
        <f>J12+J17+J22+J27+J32+J37+J42+J47+J52+J57+J62+J67+J72+J77+J82+J87+J92+J97+J102+J107+J112+J117+J122+J127+J132+J137+J142++J147+J152+J157</f>
        <v>3721</v>
      </c>
      <c r="K162" s="76"/>
      <c r="L162" s="74"/>
      <c r="M162" s="75">
        <f>M12+M17+M22+M27+M32+M37+M42+M47+M52+M57+M62+M67+M72+M77+M82+M87+M92+M97+M102+M107+M112+M117+M122+M127+M132+M137+M142++M147+M152+M157</f>
        <v>3944</v>
      </c>
      <c r="N162" s="76"/>
      <c r="O162" s="102"/>
      <c r="P162" s="103"/>
      <c r="Q162" s="77"/>
    </row>
    <row r="163" spans="1:17" x14ac:dyDescent="0.15">
      <c r="A163" s="1"/>
      <c r="B163" s="96"/>
      <c r="C163" s="97"/>
      <c r="D163" s="98"/>
      <c r="E163" s="39" t="s">
        <v>23</v>
      </c>
      <c r="F163" s="40"/>
      <c r="G163" s="41"/>
      <c r="H163" s="41"/>
      <c r="I163" s="40"/>
      <c r="J163" s="41"/>
      <c r="K163" s="41"/>
      <c r="L163" s="40"/>
      <c r="M163" s="41"/>
      <c r="N163" s="41"/>
      <c r="O163" s="40"/>
      <c r="P163" s="41"/>
      <c r="Q163" s="78">
        <f>SUM(F162:N162)+O164</f>
        <v>11639</v>
      </c>
    </row>
    <row r="164" spans="1:17" x14ac:dyDescent="0.15">
      <c r="A164" s="1"/>
      <c r="B164" s="96"/>
      <c r="C164" s="97"/>
      <c r="D164" s="98"/>
      <c r="E164" s="43"/>
      <c r="F164" s="44" t="s">
        <v>56</v>
      </c>
      <c r="G164" s="45">
        <f>G14+G19+G24+G29+G34+G39+G44+G49+G54+G59+G64+G69+G74+G79+G84+G89+G94+G99+G104+G109+G114+G119+G124+G129+G134+G139+G144+G149+G154</f>
        <v>142</v>
      </c>
      <c r="H164" s="49" t="s">
        <v>57</v>
      </c>
      <c r="I164" s="44" t="s">
        <v>56</v>
      </c>
      <c r="J164" s="45">
        <f>J14+J19+J24+J29+J34+J39+J44+J49+J54+J59+J64+J69+J74+J79+J84+J89+J94+J99+J104+J109+J114+J119+J124+J129+J134+J139+J144+J149+J154</f>
        <v>110</v>
      </c>
      <c r="K164" s="49" t="s">
        <v>57</v>
      </c>
      <c r="L164" s="44" t="s">
        <v>56</v>
      </c>
      <c r="M164" s="45">
        <f>M14+M19+M24+M29+M34+M39+M44+M49+M54+M59+M64+M69+M74+M79+M84+M89+M94+M99+M104+M109+M114+M119+M124+M129+M134+M139+M144+M149+M154</f>
        <v>115</v>
      </c>
      <c r="N164" s="49" t="s">
        <v>57</v>
      </c>
      <c r="O164" s="104">
        <f>SUM(G164:N164)</f>
        <v>367</v>
      </c>
      <c r="P164" s="105"/>
      <c r="Q164" s="79"/>
    </row>
    <row r="165" spans="1:17" x14ac:dyDescent="0.15">
      <c r="A165" s="1"/>
      <c r="B165" s="96"/>
      <c r="C165" s="97"/>
      <c r="D165" s="98"/>
      <c r="E165" s="80" t="s">
        <v>59</v>
      </c>
      <c r="F165" s="81">
        <f>F15+F20+F25+F30+F35+F40+F45+F50+F55+F60+F65+F70+F75+F80+F85+F90+F95+F100+F105+F110+F115+F120+F125+F130+F135+F36+F145++F150+F155+F160</f>
        <v>0</v>
      </c>
      <c r="G165" s="36"/>
      <c r="H165" s="82"/>
      <c r="I165" s="81">
        <f>I15+I20+I25+I30+I35+I40+I45+I50+I55+I60+I65+I70+I75+I80+I85+I90+I95+I100+I105+I110+I115+I120+I125+I130+I135+I36+I145++I150+I155+I160</f>
        <v>0</v>
      </c>
      <c r="J165" s="83"/>
      <c r="K165" s="84"/>
      <c r="L165" s="83">
        <f>L15+L20+L25+L30+L35+L40+L45+L50+L55+L60+L65+L70+L75+L80+L85+L90+L95+L100+L105+L110+L115+L120+L125+L130+L135+L36+L145++L150+L155+L160</f>
        <v>0</v>
      </c>
      <c r="M165" s="83"/>
      <c r="N165" s="82"/>
      <c r="O165" s="106"/>
      <c r="P165" s="107"/>
      <c r="Q165" s="108">
        <f>SUM(F165:P166)</f>
        <v>432</v>
      </c>
    </row>
    <row r="166" spans="1:17" x14ac:dyDescent="0.15">
      <c r="A166" s="1"/>
      <c r="B166" s="96"/>
      <c r="C166" s="97"/>
      <c r="D166" s="98"/>
      <c r="E166" s="85" t="s">
        <v>26</v>
      </c>
      <c r="F166" s="44"/>
      <c r="G166" s="45">
        <f>G15+G20+G25+G30+G35+G40+G45+G50+G55+G60+G65+G70+G75+G80+G85+G90+G95+G100+G105+G110+G115+G120+G125+G130+G135+G140+G145+G150+G155</f>
        <v>116</v>
      </c>
      <c r="H166" s="49"/>
      <c r="I166" s="44"/>
      <c r="J166" s="45">
        <f>J15+J20+J25+J30+J35+J40+J45+J50+J55+J60+J65+J70+J75+J80+J85+J90+J95+J100+J105+J110+J115+J120+J125+J130+J135+J140+J145+J150+J155</f>
        <v>112</v>
      </c>
      <c r="K166" s="86"/>
      <c r="L166" s="49"/>
      <c r="M166" s="45">
        <f>M15+M20+M25+M30+M35+M40+M45+M50+M55+M60+M65+M70+M75+M80+M85+M90+M95+M100+M105+M110+M115+M120+M125+M130+M135+M140+M145+M150+M155</f>
        <v>119</v>
      </c>
      <c r="N166" s="49"/>
      <c r="O166" s="110">
        <f>O15+O20+O25+O30+O35+O40+O45+O50+O55+O60+O65+O70+O75+O80+O85+O90+O95+O100+O105+O110+O115+O120+O125+O130+O135+O140+O145+O150+O155</f>
        <v>85</v>
      </c>
      <c r="P166" s="111">
        <f>P15+P20+P25+P30+P35+P40+P45+P50+P55+P60+P65+P70+P75+P80+P85+P90+P95+P100+P105+P110+P115+P120+P125+P130+P135+P140+P145+P150+P155</f>
        <v>0</v>
      </c>
      <c r="Q166" s="109"/>
    </row>
    <row r="167" spans="1:17" x14ac:dyDescent="0.15">
      <c r="A167" s="1"/>
      <c r="B167" s="96"/>
      <c r="C167" s="97"/>
      <c r="D167" s="98"/>
      <c r="E167" s="80" t="s">
        <v>59</v>
      </c>
      <c r="F167" s="81">
        <f>F16+F21+F26+F31+F36+F41+F46+F51+F56+F61+F66+F71+F76+F81+F86+F91+F96+F101+F106+F111+F116+F121+F126+F131+F136+F141+F146++F151+F156+F161</f>
        <v>0</v>
      </c>
      <c r="G167" s="83"/>
      <c r="H167" s="82"/>
      <c r="I167" s="81">
        <f>I16+I21+I26+I31+I36+I41+I46+I51+I56+I61+I66+I71+I76+I81+I86+I91+I96+I101+I106+I111+I116+I121+I126+I131+I136+I141+I146++I151+I156+I161</f>
        <v>0</v>
      </c>
      <c r="J167" s="83"/>
      <c r="K167" s="84"/>
      <c r="L167" s="83">
        <f>L16+L21+L26+L31+L36+L41+L46+L51+L56+L61+L66+L71+L76+L81+L86+L91+L96+L101+L106+L111+L116+L121+L126+L131+L136+L141+L146++L151+L156+L161</f>
        <v>0</v>
      </c>
      <c r="M167" s="83"/>
      <c r="N167" s="82"/>
      <c r="O167" s="112"/>
      <c r="P167" s="113"/>
      <c r="Q167" s="108">
        <f>SUM(F167:P168)</f>
        <v>429</v>
      </c>
    </row>
    <row r="168" spans="1:17" ht="19.5" thickBot="1" x14ac:dyDescent="0.2">
      <c r="A168" s="1"/>
      <c r="B168" s="99"/>
      <c r="C168" s="100"/>
      <c r="D168" s="101"/>
      <c r="E168" s="87" t="s">
        <v>60</v>
      </c>
      <c r="F168" s="88"/>
      <c r="G168" s="89">
        <f>G$16+G$21+G$26+G$31+G$36+G$41+G$46+G$51+G$56+G$61+G$66+G$71+G$76+G$81+G$86+G$91+G$96+G$101+G$106+G$111+G$116+G$121+G$126+G$131+G$136+G$141+G$146++G$151+G$156+G$161</f>
        <v>116</v>
      </c>
      <c r="H168" s="89"/>
      <c r="I168" s="88"/>
      <c r="J168" s="89">
        <f>J16+J21+J26+J31+J36+J41+J46+J51+J56+J61+J66+J71+J76+J81+J86+J91+J96+J101+J106+J111+J116+J121+J126+J131+J136+J141+J146++J151+J156+J161</f>
        <v>111</v>
      </c>
      <c r="K168" s="90"/>
      <c r="L168" s="89"/>
      <c r="M168" s="89">
        <f>M16+M21+M26+M31+M36+M41+M46+M51+M56+M61+M66+M71+M76+M81+M86+M91+M96+M101+M106+M111+M116+M121+M126+M131+M136+M141+M146++M151+M156+M161</f>
        <v>117</v>
      </c>
      <c r="N168" s="89"/>
      <c r="O168" s="115">
        <f>O16+O21+O26+O31+O36+O41+O46+O51+O56+O61+O66+O71+O76+O81+O86+O91+O96+O101+O106+O111+O116+O121+O126+O131+O136+O141+O146++O151+O156+O161</f>
        <v>85</v>
      </c>
      <c r="P168" s="116">
        <f>P16+P21+P26+P31+P36+P41+P46+P51+P56+P61+P66+P71+P76+P81+P86+P91+P96+P101+P106+P111+P116+P121+P126+P131+P136+P141+P146++P151+P156+P161</f>
        <v>0</v>
      </c>
      <c r="Q168" s="114"/>
    </row>
    <row r="169" spans="1:17" x14ac:dyDescent="0.15">
      <c r="A169" s="1"/>
      <c r="B169" s="1"/>
      <c r="C169" s="91"/>
      <c r="D169" s="1"/>
      <c r="E169" s="1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</row>
  </sheetData>
  <mergeCells count="220">
    <mergeCell ref="B17:B21"/>
    <mergeCell ref="C17:C21"/>
    <mergeCell ref="D17:D21"/>
    <mergeCell ref="O17:P17"/>
    <mergeCell ref="O19:P19"/>
    <mergeCell ref="O20:P20"/>
    <mergeCell ref="O21:P21"/>
    <mergeCell ref="O4:P11"/>
    <mergeCell ref="B12:B16"/>
    <mergeCell ref="C12:C16"/>
    <mergeCell ref="D12:D16"/>
    <mergeCell ref="O12:P12"/>
    <mergeCell ref="O14:P14"/>
    <mergeCell ref="O15:P15"/>
    <mergeCell ref="O16:P16"/>
    <mergeCell ref="B27:B31"/>
    <mergeCell ref="C27:C31"/>
    <mergeCell ref="D27:D31"/>
    <mergeCell ref="O27:P27"/>
    <mergeCell ref="O29:P29"/>
    <mergeCell ref="O30:P30"/>
    <mergeCell ref="O31:P31"/>
    <mergeCell ref="B22:B26"/>
    <mergeCell ref="C22:C26"/>
    <mergeCell ref="D22:D26"/>
    <mergeCell ref="O22:P22"/>
    <mergeCell ref="O24:P24"/>
    <mergeCell ref="O25:P25"/>
    <mergeCell ref="O26:P26"/>
    <mergeCell ref="B37:B41"/>
    <mergeCell ref="C37:C41"/>
    <mergeCell ref="D37:D41"/>
    <mergeCell ref="O37:P37"/>
    <mergeCell ref="O39:P39"/>
    <mergeCell ref="O40:P40"/>
    <mergeCell ref="O41:P41"/>
    <mergeCell ref="B32:B36"/>
    <mergeCell ref="C32:C36"/>
    <mergeCell ref="D32:D36"/>
    <mergeCell ref="O32:P32"/>
    <mergeCell ref="O34:P34"/>
    <mergeCell ref="O35:P35"/>
    <mergeCell ref="O36:P36"/>
    <mergeCell ref="B47:B51"/>
    <mergeCell ref="C47:C51"/>
    <mergeCell ref="D47:D51"/>
    <mergeCell ref="O47:P47"/>
    <mergeCell ref="O49:P49"/>
    <mergeCell ref="O50:P50"/>
    <mergeCell ref="O51:P51"/>
    <mergeCell ref="B42:B46"/>
    <mergeCell ref="C42:C46"/>
    <mergeCell ref="D42:D46"/>
    <mergeCell ref="O42:P42"/>
    <mergeCell ref="O44:P44"/>
    <mergeCell ref="O45:P45"/>
    <mergeCell ref="O46:P46"/>
    <mergeCell ref="B57:B61"/>
    <mergeCell ref="C57:C61"/>
    <mergeCell ref="D57:D61"/>
    <mergeCell ref="O57:P57"/>
    <mergeCell ref="O59:P59"/>
    <mergeCell ref="O60:P60"/>
    <mergeCell ref="O61:P61"/>
    <mergeCell ref="B52:B56"/>
    <mergeCell ref="C52:C56"/>
    <mergeCell ref="D52:D56"/>
    <mergeCell ref="O52:P52"/>
    <mergeCell ref="O54:P54"/>
    <mergeCell ref="O55:P55"/>
    <mergeCell ref="O56:P56"/>
    <mergeCell ref="B67:B71"/>
    <mergeCell ref="C67:C71"/>
    <mergeCell ref="D67:D71"/>
    <mergeCell ref="O67:P67"/>
    <mergeCell ref="O69:P69"/>
    <mergeCell ref="O70:P70"/>
    <mergeCell ref="O71:P71"/>
    <mergeCell ref="B62:B66"/>
    <mergeCell ref="C62:C66"/>
    <mergeCell ref="D62:D66"/>
    <mergeCell ref="O62:P62"/>
    <mergeCell ref="O64:P64"/>
    <mergeCell ref="O65:P65"/>
    <mergeCell ref="O66:P66"/>
    <mergeCell ref="B77:B81"/>
    <mergeCell ref="C77:C81"/>
    <mergeCell ref="D77:D81"/>
    <mergeCell ref="O77:P77"/>
    <mergeCell ref="O79:P79"/>
    <mergeCell ref="O80:P80"/>
    <mergeCell ref="O81:P81"/>
    <mergeCell ref="B72:B76"/>
    <mergeCell ref="C72:C76"/>
    <mergeCell ref="D72:D76"/>
    <mergeCell ref="O72:P72"/>
    <mergeCell ref="O74:P74"/>
    <mergeCell ref="O75:P75"/>
    <mergeCell ref="O76:P76"/>
    <mergeCell ref="B87:B91"/>
    <mergeCell ref="C87:C91"/>
    <mergeCell ref="D87:D91"/>
    <mergeCell ref="O87:P87"/>
    <mergeCell ref="O89:P89"/>
    <mergeCell ref="O90:P90"/>
    <mergeCell ref="O91:P91"/>
    <mergeCell ref="B82:B86"/>
    <mergeCell ref="C82:C86"/>
    <mergeCell ref="D82:D86"/>
    <mergeCell ref="O82:P82"/>
    <mergeCell ref="O84:P84"/>
    <mergeCell ref="O85:P85"/>
    <mergeCell ref="O86:P86"/>
    <mergeCell ref="B97:B101"/>
    <mergeCell ref="C97:C101"/>
    <mergeCell ref="D97:D101"/>
    <mergeCell ref="O97:P97"/>
    <mergeCell ref="O99:P99"/>
    <mergeCell ref="O100:P100"/>
    <mergeCell ref="O101:P101"/>
    <mergeCell ref="B92:B96"/>
    <mergeCell ref="C92:C96"/>
    <mergeCell ref="D92:D96"/>
    <mergeCell ref="O92:P92"/>
    <mergeCell ref="O94:P94"/>
    <mergeCell ref="O95:P95"/>
    <mergeCell ref="O96:P96"/>
    <mergeCell ref="B107:B111"/>
    <mergeCell ref="C107:C111"/>
    <mergeCell ref="D107:D111"/>
    <mergeCell ref="O107:P107"/>
    <mergeCell ref="O109:P109"/>
    <mergeCell ref="O110:P110"/>
    <mergeCell ref="O111:P111"/>
    <mergeCell ref="B102:B106"/>
    <mergeCell ref="C102:C106"/>
    <mergeCell ref="D102:D106"/>
    <mergeCell ref="O102:P102"/>
    <mergeCell ref="O104:P104"/>
    <mergeCell ref="O105:P105"/>
    <mergeCell ref="O106:P106"/>
    <mergeCell ref="B117:B121"/>
    <mergeCell ref="C117:C121"/>
    <mergeCell ref="D117:D121"/>
    <mergeCell ref="O117:P117"/>
    <mergeCell ref="O119:P119"/>
    <mergeCell ref="O120:P120"/>
    <mergeCell ref="O121:P121"/>
    <mergeCell ref="B112:B116"/>
    <mergeCell ref="C112:C116"/>
    <mergeCell ref="D112:D116"/>
    <mergeCell ref="O112:P112"/>
    <mergeCell ref="O114:P114"/>
    <mergeCell ref="O115:P115"/>
    <mergeCell ref="O116:P116"/>
    <mergeCell ref="B127:B131"/>
    <mergeCell ref="C127:C131"/>
    <mergeCell ref="D127:D131"/>
    <mergeCell ref="O127:P127"/>
    <mergeCell ref="O129:P129"/>
    <mergeCell ref="O130:P130"/>
    <mergeCell ref="O131:P131"/>
    <mergeCell ref="B122:B126"/>
    <mergeCell ref="C122:C126"/>
    <mergeCell ref="D122:D126"/>
    <mergeCell ref="O122:P122"/>
    <mergeCell ref="O124:P124"/>
    <mergeCell ref="O125:P125"/>
    <mergeCell ref="O126:P126"/>
    <mergeCell ref="B137:B141"/>
    <mergeCell ref="C137:C141"/>
    <mergeCell ref="D137:D141"/>
    <mergeCell ref="O137:P137"/>
    <mergeCell ref="O139:P139"/>
    <mergeCell ref="O140:P140"/>
    <mergeCell ref="O141:P141"/>
    <mergeCell ref="B132:B136"/>
    <mergeCell ref="C132:C136"/>
    <mergeCell ref="D132:D136"/>
    <mergeCell ref="O132:P132"/>
    <mergeCell ref="O134:P134"/>
    <mergeCell ref="O135:P135"/>
    <mergeCell ref="O136:P136"/>
    <mergeCell ref="B147:B151"/>
    <mergeCell ref="C147:C151"/>
    <mergeCell ref="D147:D151"/>
    <mergeCell ref="O147:P147"/>
    <mergeCell ref="O149:P149"/>
    <mergeCell ref="O150:P150"/>
    <mergeCell ref="O151:P151"/>
    <mergeCell ref="B142:B146"/>
    <mergeCell ref="C142:C146"/>
    <mergeCell ref="D142:D146"/>
    <mergeCell ref="O142:P142"/>
    <mergeCell ref="O144:P144"/>
    <mergeCell ref="O145:P145"/>
    <mergeCell ref="O146:P146"/>
    <mergeCell ref="B157:B161"/>
    <mergeCell ref="C157:C161"/>
    <mergeCell ref="D157:D161"/>
    <mergeCell ref="O157:P157"/>
    <mergeCell ref="O159:P159"/>
    <mergeCell ref="O160:P160"/>
    <mergeCell ref="O161:P161"/>
    <mergeCell ref="B152:B156"/>
    <mergeCell ref="C152:C156"/>
    <mergeCell ref="D152:D156"/>
    <mergeCell ref="O152:P152"/>
    <mergeCell ref="O154:P154"/>
    <mergeCell ref="O155:P155"/>
    <mergeCell ref="O156:P156"/>
    <mergeCell ref="B162:D168"/>
    <mergeCell ref="O162:P162"/>
    <mergeCell ref="O164:P164"/>
    <mergeCell ref="O165:P165"/>
    <mergeCell ref="Q165:Q166"/>
    <mergeCell ref="O166:P166"/>
    <mergeCell ref="O167:P167"/>
    <mergeCell ref="Q167:Q168"/>
    <mergeCell ref="O168:P16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&amp;R&amp;P / &amp;N </oddHeader>
  </headerFooter>
  <rowBreaks count="4" manualBreakCount="4">
    <brk id="36" max="16" man="1"/>
    <brk id="71" max="16" man="1"/>
    <brk id="106" max="16" man="1"/>
    <brk id="14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【中学校】（HP）</vt:lpstr>
      <vt:lpstr>'【中学校】（HP）'!Print_Area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 萌</dc:creator>
  <cp:lastModifiedBy>小島 萌</cp:lastModifiedBy>
  <cp:lastPrinted>2026-05-20T06:12:13Z</cp:lastPrinted>
  <dcterms:created xsi:type="dcterms:W3CDTF">2026-05-20T04:53:55Z</dcterms:created>
  <dcterms:modified xsi:type="dcterms:W3CDTF">2026-05-20T06:12:20Z</dcterms:modified>
</cp:coreProperties>
</file>