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4年度←R4年度末に掲載すること！\03_R4.6補正【】\"/>
    </mc:Choice>
  </mc:AlternateContent>
  <xr:revisionPtr revIDLastSave="0" documentId="13_ncr:1_{88AE1924-C83E-4F11-8591-71244A6FF29D}" xr6:coauthVersionLast="47" xr6:coauthVersionMax="47" xr10:uidLastSave="{00000000-0000-0000-0000-000000000000}"/>
  <bookViews>
    <workbookView xWindow="-19320" yWindow="2730" windowWidth="19440" windowHeight="15600" tabRatio="720" xr2:uid="{00000000-000D-0000-FFFF-FFFF00000000}"/>
  </bookViews>
  <sheets>
    <sheet name="R4.6補" sheetId="35" r:id="rId1"/>
  </sheets>
  <definedNames>
    <definedName name="_xlnm.Print_Area" localSheetId="0">'R4.6補'!$A$1:$L$84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35" l="1"/>
  <c r="F28" i="35"/>
  <c r="F16" i="35"/>
  <c r="F7" i="35"/>
  <c r="I79" i="35" l="1"/>
  <c r="K79" i="35" s="1"/>
  <c r="L79" i="35" s="1"/>
  <c r="I76" i="35"/>
  <c r="I73" i="35"/>
  <c r="K73" i="35" s="1"/>
  <c r="L73" i="35" s="1"/>
  <c r="I70" i="35"/>
  <c r="K70" i="35" s="1"/>
  <c r="L70" i="35" s="1"/>
  <c r="I67" i="35"/>
  <c r="I64" i="35"/>
  <c r="K64" i="35" s="1"/>
  <c r="L64" i="35" s="1"/>
  <c r="I61" i="35"/>
  <c r="K61" i="35" s="1"/>
  <c r="L61" i="35" s="1"/>
  <c r="I58" i="35"/>
  <c r="K58" i="35" s="1"/>
  <c r="I55" i="35"/>
  <c r="K55" i="35" s="1"/>
  <c r="L55" i="35" s="1"/>
  <c r="I52" i="35"/>
  <c r="I49" i="35"/>
  <c r="K49" i="35" s="1"/>
  <c r="L49" i="35" s="1"/>
  <c r="I46" i="35"/>
  <c r="K46" i="35" s="1"/>
  <c r="L46" i="35" s="1"/>
  <c r="H43" i="35"/>
  <c r="F43" i="35"/>
  <c r="D43" i="35"/>
  <c r="D37" i="35" s="1"/>
  <c r="I40" i="35"/>
  <c r="I34" i="35"/>
  <c r="K34" i="35" s="1"/>
  <c r="L34" i="35" s="1"/>
  <c r="I31" i="35"/>
  <c r="K31" i="35" s="1"/>
  <c r="L31" i="35" s="1"/>
  <c r="I28" i="35"/>
  <c r="F25" i="35"/>
  <c r="D25" i="35"/>
  <c r="I22" i="35"/>
  <c r="K22" i="35" s="1"/>
  <c r="L22" i="35" s="1"/>
  <c r="I19" i="35"/>
  <c r="K19" i="35" s="1"/>
  <c r="L19" i="35" s="1"/>
  <c r="I16" i="35"/>
  <c r="K16" i="35" s="1"/>
  <c r="L16" i="35" s="1"/>
  <c r="I13" i="35"/>
  <c r="K13" i="35" s="1"/>
  <c r="L13" i="35" s="1"/>
  <c r="I10" i="35"/>
  <c r="K10" i="35" s="1"/>
  <c r="L10" i="35" s="1"/>
  <c r="I7" i="35"/>
  <c r="K7" i="35" s="1"/>
  <c r="L7" i="35" s="1"/>
  <c r="I25" i="35" l="1"/>
  <c r="I43" i="35"/>
  <c r="K43" i="35" s="1"/>
  <c r="L43" i="35" s="1"/>
  <c r="K40" i="35"/>
  <c r="L40" i="35" s="1"/>
  <c r="D82" i="35"/>
  <c r="E37" i="35" s="1"/>
  <c r="K28" i="35"/>
  <c r="L28" i="35" s="1"/>
  <c r="H37" i="35"/>
  <c r="H82" i="35" s="1"/>
  <c r="K52" i="35"/>
  <c r="L52" i="35" s="1"/>
  <c r="K67" i="35"/>
  <c r="L67" i="35" s="1"/>
  <c r="K76" i="35"/>
  <c r="L76" i="35" s="1"/>
  <c r="K25" i="35"/>
  <c r="L25" i="35" s="1"/>
  <c r="F37" i="35"/>
  <c r="I37" i="35" l="1"/>
  <c r="K37" i="35" s="1"/>
  <c r="L37" i="35" s="1"/>
  <c r="E43" i="35"/>
  <c r="F82" i="35"/>
  <c r="I82" i="35" s="1"/>
  <c r="J13" i="35" s="1"/>
  <c r="E76" i="35"/>
  <c r="E67" i="35"/>
  <c r="E52" i="35"/>
  <c r="E40" i="35"/>
  <c r="E16" i="35"/>
  <c r="E7" i="35"/>
  <c r="E73" i="35"/>
  <c r="E61" i="35"/>
  <c r="E58" i="35"/>
  <c r="E46" i="35"/>
  <c r="E34" i="35"/>
  <c r="E22" i="35"/>
  <c r="E13" i="35"/>
  <c r="E79" i="35"/>
  <c r="E70" i="35"/>
  <c r="E55" i="35"/>
  <c r="E31" i="35"/>
  <c r="E19" i="35"/>
  <c r="E10" i="35"/>
  <c r="E82" i="35"/>
  <c r="E64" i="35"/>
  <c r="E49" i="35"/>
  <c r="E28" i="35"/>
  <c r="E25" i="35"/>
  <c r="J46" i="35" l="1"/>
  <c r="J10" i="35"/>
  <c r="J16" i="35"/>
  <c r="J34" i="35"/>
  <c r="K82" i="35"/>
  <c r="L82" i="35" s="1"/>
  <c r="J31" i="35"/>
  <c r="J76" i="35"/>
  <c r="J43" i="35"/>
  <c r="J64" i="35"/>
  <c r="J55" i="35"/>
  <c r="J22" i="35"/>
  <c r="J73" i="35"/>
  <c r="J82" i="35"/>
  <c r="J58" i="35"/>
  <c r="J25" i="35"/>
  <c r="J49" i="35"/>
  <c r="J61" i="35"/>
  <c r="J37" i="35"/>
  <c r="J67" i="35"/>
  <c r="J40" i="35"/>
  <c r="J79" i="35"/>
  <c r="J52" i="35"/>
  <c r="J7" i="35"/>
  <c r="J28" i="35"/>
  <c r="J19" i="35"/>
  <c r="J70" i="35"/>
</calcChain>
</file>

<file path=xl/sharedStrings.xml><?xml version="1.0" encoding="utf-8"?>
<sst xmlns="http://schemas.openxmlformats.org/spreadsheetml/2006/main" count="46" uniqueCount="44">
  <si>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</si>
  <si>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</si>
  <si>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</si>
  <si>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</si>
  <si>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</si>
  <si>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</si>
  <si>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</si>
  <si>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</si>
  <si>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</si>
  <si>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</si>
  <si>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補正額</t>
    <phoneticPr fontId="2"/>
  </si>
  <si>
    <t>（Ｂ）－（Ａ）</t>
    <phoneticPr fontId="2"/>
  </si>
  <si>
    <t>(単位：千円)</t>
    <phoneticPr fontId="2"/>
  </si>
  <si>
    <t>合　計</t>
    <phoneticPr fontId="2"/>
  </si>
  <si>
    <t>区　　分</t>
    <rPh sb="0" eb="1">
      <t>ク</t>
    </rPh>
    <rPh sb="3" eb="4">
      <t>ブン</t>
    </rPh>
    <phoneticPr fontId="2"/>
  </si>
  <si>
    <t>人件費</t>
    <rPh sb="0" eb="3">
      <t>ジンケンヒ</t>
    </rPh>
    <phoneticPr fontId="2"/>
  </si>
  <si>
    <t>うち報酬</t>
    <rPh sb="2" eb="4">
      <t>ホウシュウ</t>
    </rPh>
    <phoneticPr fontId="2"/>
  </si>
  <si>
    <t>うち給料</t>
    <rPh sb="2" eb="4">
      <t>キュウリョウ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</si>
  <si>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</si>
  <si>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</si>
  <si>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</si>
  <si>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</si>
  <si>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補助事業</t>
    <rPh sb="0" eb="2">
      <t>ホジョ</t>
    </rPh>
    <rPh sb="2" eb="4">
      <t>ジギョウ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</si>
  <si>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</si>
  <si>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</si>
  <si>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その他</t>
    <rPh sb="2" eb="3">
      <t>タ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</si>
  <si>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</si>
  <si>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単独事業</t>
    <rPh sb="0" eb="2">
      <t>タンドク</t>
    </rPh>
    <rPh sb="2" eb="4">
      <t>ジギョウ</t>
    </rPh>
    <phoneticPr fontId="2"/>
  </si>
  <si>
    <t>県単独事業</t>
    <rPh sb="0" eb="1">
      <t>ケン</t>
    </rPh>
    <rPh sb="1" eb="3">
      <t>タンドク</t>
    </rPh>
    <rPh sb="3" eb="5">
      <t>ジギョウ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</si>
  <si>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</si>
  <si>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</si>
  <si>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</si>
  <si>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受託事業</t>
    <rPh sb="0" eb="2">
      <t>ジュタク</t>
    </rPh>
    <rPh sb="2" eb="4">
      <t>ジギョウ</t>
    </rPh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</si>
  <si>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</si>
  <si>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公債費</t>
    <rPh sb="0" eb="3">
      <t>コウサイヒ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</si>
  <si>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</si>
  <si>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</si>
  <si>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</si>
  <si>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キン</t>
    </rPh>
    <phoneticPr fontId="2"/>
  </si>
  <si>
    <t>予備費</t>
    <rPh sb="0" eb="3">
      <t>ヨビヒ</t>
    </rPh>
    <phoneticPr fontId="2"/>
  </si>
  <si>
    <t xml:space="preserve">令 和 4 年 度 一 般 会 計 歳 出 予 算 性 質 別 一 覧 表 </t>
    <rPh sb="0" eb="1">
      <t>レイ</t>
    </rPh>
    <rPh sb="2" eb="3">
      <t>ワ</t>
    </rPh>
    <rPh sb="18" eb="19">
      <t>トシ</t>
    </rPh>
    <rPh sb="20" eb="21">
      <t>デ</t>
    </rPh>
    <rPh sb="22" eb="23">
      <t>ヨ</t>
    </rPh>
    <rPh sb="24" eb="25">
      <t>サン</t>
    </rPh>
    <rPh sb="26" eb="27">
      <t>セイ</t>
    </rPh>
    <rPh sb="28" eb="29">
      <t>シツ</t>
    </rPh>
    <rPh sb="30" eb="31">
      <t>ベツ</t>
    </rPh>
    <rPh sb="32" eb="37">
      <t>イチランヒョウ</t>
    </rPh>
    <phoneticPr fontId="4"/>
  </si>
  <si>
    <t>4　　年　　度</t>
    <phoneticPr fontId="5"/>
  </si>
  <si>
    <t>3年度同期補正後</t>
    <rPh sb="1" eb="3">
      <t>ネンド</t>
    </rPh>
    <rPh sb="3" eb="5">
      <t>ドウキ</t>
    </rPh>
    <rPh sb="5" eb="7">
      <t>ホセイ</t>
    </rPh>
    <rPh sb="7" eb="8">
      <t>ゴ</t>
    </rPh>
    <phoneticPr fontId="5"/>
  </si>
  <si>
    <t>皆減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</si>
</sst>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0" fontId="8" fillId="0" borderId="0"/>
    <xf numFmtId="38" fontId="1" fillId="0" borderId="0" applyFont="0" applyFill="0" applyBorder="0" applyAlignment="0" applyProtection="0"/>
    <xf numFmtId="0" fontId="9" fillId="0" borderId="0"/>
  </cellStyleXfs>
  <cellXfs count="9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5" xfId="0" applyFont="1" applyBorder="1"/>
    <xf numFmtId="176" fontId="3" fillId="0" borderId="3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 shrinkToFit="1"/>
    </xf>
    <xf numFmtId="0" fontId="3" fillId="0" borderId="37" xfId="0" applyFont="1" applyBorder="1" applyAlignment="1">
      <alignment horizontal="right" vertical="center" shrinkToFit="1"/>
    </xf>
    <xf numFmtId="0" fontId="3" fillId="0" borderId="39" xfId="0" applyFont="1" applyBorder="1" applyAlignment="1">
      <alignment horizontal="right" vertical="center" shrinkToFit="1"/>
    </xf>
    <xf numFmtId="0" fontId="3" fillId="0" borderId="40" xfId="0" applyFont="1" applyBorder="1" applyAlignment="1">
      <alignment horizontal="right" vertical="center" shrinkToFit="1"/>
    </xf>
    <xf numFmtId="0" fontId="3" fillId="0" borderId="41" xfId="0" applyFont="1" applyBorder="1" applyAlignment="1">
      <alignment horizontal="right" vertical="center" shrinkToFit="1"/>
    </xf>
    <xf numFmtId="176" fontId="3" fillId="0" borderId="31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177" fontId="3" fillId="0" borderId="9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178" fontId="3" fillId="0" borderId="19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38" fontId="3" fillId="0" borderId="18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/>
    </xf>
    <xf numFmtId="38" fontId="3" fillId="0" borderId="23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38" fontId="3" fillId="0" borderId="7" xfId="0" applyNumberFormat="1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 shrinkToFit="1"/>
    </xf>
    <xf numFmtId="176" fontId="3" fillId="0" borderId="35" xfId="0" applyNumberFormat="1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未定義" xfId="3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347B1-DC17-4755-90F7-75F742B212BC}">
  <sheetPr>
    <tabColor rgb="FFFFFF00"/>
  </sheetPr>
  <dimension ref="A1:L84"/>
  <sheetViews>
    <sheetView showGridLines="0" tabSelected="1" view="pageBreakPreview" zoomScale="90" zoomScaleNormal="75" zoomScaleSheetLayoutView="90" workbookViewId="0">
      <pane ySplit="5" topLeftCell="A6" activePane="bottomLeft" state="frozen"/>
      <selection pane="bottomLeft" activeCell="F7" sqref="F7"/>
    </sheetView>
  </sheetViews>
  <sheetFormatPr defaultColWidth="9.6640625" defaultRowHeight="13.2" x14ac:dyDescent="0.2"/>
  <cols>
    <col min="1" max="2" width="3.44140625" customWidth="1"/>
    <col min="3" max="4" width="13.77734375" customWidth="1"/>
    <col min="5" max="5" width="8.77734375" customWidth="1"/>
    <col min="6" max="6" width="13.77734375" customWidth="1"/>
    <col min="7" max="7" width="2.44140625" customWidth="1"/>
    <col min="8" max="8" width="13.21875" customWidth="1"/>
    <col min="9" max="9" width="13.77734375" customWidth="1"/>
    <col min="10" max="10" width="8.77734375" customWidth="1"/>
    <col min="11" max="11" width="13.77734375" customWidth="1"/>
    <col min="12" max="12" width="10.44140625" customWidth="1"/>
  </cols>
  <sheetData>
    <row r="1" spans="1:12" ht="21" customHeight="1" x14ac:dyDescent="0.2">
      <c r="A1" s="59" t="s">
        <v>40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1" customFormat="1" ht="30" customHeight="1" x14ac:dyDescent="0.2">
      <c r="A2" s="2"/>
      <c r="B2" s="3"/>
      <c r="C2" s="3"/>
      <c r="K2" s="4"/>
      <c r="L2" s="6" t="s">
        <v>12</v>
      </c>
    </row>
    <row r="3" spans="1:12" s="1" customFormat="1" ht="21" customHeight="1" thickBot="1" x14ac:dyDescent="0.25">
      <c r="A3" s="7"/>
      <c r="B3" s="8"/>
      <c r="C3" s="11"/>
      <c r="D3" s="61" t="s">
        <v>42</v>
      </c>
      <c r="E3" s="62"/>
      <c r="F3" s="61" t="s">
        <v>41</v>
      </c>
      <c r="G3" s="63"/>
      <c r="H3" s="63"/>
      <c r="I3" s="63"/>
      <c r="J3" s="62"/>
      <c r="K3" s="61" t="s">
        <v>8</v>
      </c>
      <c r="L3" s="62"/>
    </row>
    <row r="4" spans="1:12" s="1" customFormat="1" ht="15.75" customHeight="1" x14ac:dyDescent="0.2">
      <c r="A4" s="64" t="s">
        <v>14</v>
      </c>
      <c r="B4" s="60"/>
      <c r="C4" s="65"/>
      <c r="D4" s="10" t="s">
        <v>3</v>
      </c>
      <c r="E4" s="14" t="s">
        <v>4</v>
      </c>
      <c r="F4" s="61" t="s">
        <v>5</v>
      </c>
      <c r="G4" s="66" t="s">
        <v>10</v>
      </c>
      <c r="H4" s="67"/>
      <c r="I4" s="63" t="s">
        <v>0</v>
      </c>
      <c r="J4" s="14" t="s">
        <v>4</v>
      </c>
      <c r="K4" s="64" t="s">
        <v>11</v>
      </c>
      <c r="L4" s="14" t="s">
        <v>6</v>
      </c>
    </row>
    <row r="5" spans="1:12" s="1" customFormat="1" ht="15.75" customHeight="1" x14ac:dyDescent="0.2">
      <c r="A5" s="9"/>
      <c r="C5" s="15"/>
      <c r="D5" s="10" t="s">
        <v>1</v>
      </c>
      <c r="E5" s="16" t="s">
        <v>2</v>
      </c>
      <c r="F5" s="64"/>
      <c r="G5" s="68"/>
      <c r="H5" s="69"/>
      <c r="I5" s="60"/>
      <c r="J5" s="16" t="s">
        <v>9</v>
      </c>
      <c r="K5" s="64"/>
      <c r="L5" s="17" t="s">
        <v>2</v>
      </c>
    </row>
    <row r="6" spans="1:12" s="1" customFormat="1" ht="12.75" customHeight="1" x14ac:dyDescent="0.2">
      <c r="A6" s="50" t="s">
        <v>15</v>
      </c>
      <c r="B6" s="51"/>
      <c r="C6" s="52"/>
      <c r="D6" s="18"/>
      <c r="E6" s="19"/>
      <c r="F6" s="18"/>
      <c r="G6" s="24"/>
      <c r="H6" s="29"/>
      <c r="I6" s="35"/>
      <c r="J6" s="19"/>
      <c r="K6" s="36"/>
      <c r="L6" s="19"/>
    </row>
    <row r="7" spans="1:12" s="1" customFormat="1" ht="14.4" x14ac:dyDescent="0.2">
      <c r="A7" s="53"/>
      <c r="B7" s="54"/>
      <c r="C7" s="55"/>
      <c r="D7" s="12">
        <v>28632422</v>
      </c>
      <c r="E7" s="20">
        <f>ROUND(D7/D$82*100,2)</f>
        <v>13.79</v>
      </c>
      <c r="F7" s="12">
        <f>28697010+6165</f>
        <v>28703175</v>
      </c>
      <c r="G7" s="25"/>
      <c r="H7" s="30">
        <v>103545</v>
      </c>
      <c r="I7" s="37">
        <f>SUM(F7:H7)</f>
        <v>28806720</v>
      </c>
      <c r="J7" s="20">
        <f>ROUND(I7/I$82*100,2)</f>
        <v>14</v>
      </c>
      <c r="K7" s="12">
        <f>I7-D7</f>
        <v>174298</v>
      </c>
      <c r="L7" s="34">
        <f>ROUND(K7/D7*100,2)</f>
        <v>0.61</v>
      </c>
    </row>
    <row r="8" spans="1:12" s="1" customFormat="1" ht="12.75" customHeight="1" x14ac:dyDescent="0.2">
      <c r="A8" s="53"/>
      <c r="B8" s="54"/>
      <c r="C8" s="55"/>
      <c r="D8" s="12"/>
      <c r="E8" s="20"/>
      <c r="F8" s="12"/>
      <c r="G8" s="25"/>
      <c r="H8" s="30"/>
      <c r="I8" s="37"/>
      <c r="J8" s="20"/>
      <c r="K8" s="38"/>
      <c r="L8" s="20"/>
    </row>
    <row r="9" spans="1:12" s="1" customFormat="1" ht="12.75" customHeight="1" x14ac:dyDescent="0.2">
      <c r="A9" s="70"/>
      <c r="B9" s="71" t="s">
        <v>16</v>
      </c>
      <c r="C9" s="72"/>
      <c r="D9" s="22"/>
      <c r="E9" s="39"/>
      <c r="F9" s="22"/>
      <c r="G9" s="26"/>
      <c r="H9" s="31"/>
      <c r="I9" s="40"/>
      <c r="J9" s="39"/>
      <c r="K9" s="41"/>
      <c r="L9" s="39"/>
    </row>
    <row r="10" spans="1:12" s="1" customFormat="1" ht="12.75" customHeight="1" x14ac:dyDescent="0.2">
      <c r="A10" s="70"/>
      <c r="B10" s="73"/>
      <c r="C10" s="55"/>
      <c r="D10" s="12">
        <v>1414300</v>
      </c>
      <c r="E10" s="20">
        <f>ROUND(D10/D$82*100,2)</f>
        <v>0.68</v>
      </c>
      <c r="F10" s="12">
        <v>1474231</v>
      </c>
      <c r="G10" s="25"/>
      <c r="H10" s="30">
        <v>37612</v>
      </c>
      <c r="I10" s="37">
        <f>SUM(F10:H10)</f>
        <v>1511843</v>
      </c>
      <c r="J10" s="20">
        <f>ROUND(I10/I$82*100,2)</f>
        <v>0.73</v>
      </c>
      <c r="K10" s="12">
        <f>I10-D10</f>
        <v>97543</v>
      </c>
      <c r="L10" s="34">
        <f>ROUND(K10/D10*100,2)</f>
        <v>6.9</v>
      </c>
    </row>
    <row r="11" spans="1:12" s="1" customFormat="1" ht="12.75" customHeight="1" x14ac:dyDescent="0.2">
      <c r="A11" s="70"/>
      <c r="B11" s="74"/>
      <c r="C11" s="75"/>
      <c r="D11" s="23"/>
      <c r="E11" s="42"/>
      <c r="F11" s="23"/>
      <c r="G11" s="27"/>
      <c r="H11" s="32"/>
      <c r="I11" s="43"/>
      <c r="J11" s="42"/>
      <c r="K11" s="44"/>
      <c r="L11" s="42"/>
    </row>
    <row r="12" spans="1:12" s="1" customFormat="1" ht="12.75" customHeight="1" x14ac:dyDescent="0.2">
      <c r="A12" s="70"/>
      <c r="B12" s="73" t="s">
        <v>17</v>
      </c>
      <c r="C12" s="55"/>
      <c r="D12" s="21"/>
      <c r="E12" s="20"/>
      <c r="F12" s="21"/>
      <c r="G12" s="25"/>
      <c r="H12" s="30"/>
      <c r="I12" s="6"/>
      <c r="J12" s="20"/>
      <c r="K12" s="38"/>
      <c r="L12" s="20"/>
    </row>
    <row r="13" spans="1:12" s="1" customFormat="1" ht="12.75" customHeight="1" x14ac:dyDescent="0.2">
      <c r="A13" s="70"/>
      <c r="B13" s="73"/>
      <c r="C13" s="55"/>
      <c r="D13" s="12">
        <v>13223756</v>
      </c>
      <c r="E13" s="20">
        <f>ROUND(D13/D$82*100,2)</f>
        <v>6.37</v>
      </c>
      <c r="F13" s="12">
        <v>13219467</v>
      </c>
      <c r="G13" s="25"/>
      <c r="H13" s="30">
        <v>31506</v>
      </c>
      <c r="I13" s="37">
        <f>SUM(F13:H13)</f>
        <v>13250973</v>
      </c>
      <c r="J13" s="20">
        <f>ROUND(I13/I$82*100,2)</f>
        <v>6.44</v>
      </c>
      <c r="K13" s="12">
        <f>I13-D13</f>
        <v>27217</v>
      </c>
      <c r="L13" s="34">
        <f>ROUND(K13/D13*100,2)</f>
        <v>0.21</v>
      </c>
    </row>
    <row r="14" spans="1:12" s="1" customFormat="1" ht="12.75" customHeight="1" x14ac:dyDescent="0.2">
      <c r="A14" s="76"/>
      <c r="B14" s="77"/>
      <c r="C14" s="58"/>
      <c r="D14" s="13"/>
      <c r="E14" s="45"/>
      <c r="F14" s="13"/>
      <c r="G14" s="28"/>
      <c r="H14" s="33"/>
      <c r="I14" s="46"/>
      <c r="J14" s="45"/>
      <c r="K14" s="47"/>
      <c r="L14" s="45"/>
    </row>
    <row r="15" spans="1:12" s="1" customFormat="1" ht="12.75" customHeight="1" x14ac:dyDescent="0.2">
      <c r="A15" s="50" t="s">
        <v>18</v>
      </c>
      <c r="B15" s="51"/>
      <c r="C15" s="52"/>
      <c r="D15" s="18"/>
      <c r="E15" s="19"/>
      <c r="F15" s="18"/>
      <c r="G15" s="24"/>
      <c r="H15" s="29"/>
      <c r="I15" s="35"/>
      <c r="J15" s="19"/>
      <c r="K15" s="36"/>
      <c r="L15" s="19"/>
    </row>
    <row r="16" spans="1:12" s="1" customFormat="1" ht="12.75" customHeight="1" x14ac:dyDescent="0.2">
      <c r="A16" s="53"/>
      <c r="B16" s="54"/>
      <c r="C16" s="55"/>
      <c r="D16" s="12">
        <v>29161948</v>
      </c>
      <c r="E16" s="20">
        <f t="shared" ref="E16" si="0">ROUND(D16/D$82*100,2)</f>
        <v>14.05</v>
      </c>
      <c r="F16" s="12">
        <f>31995572+25276</f>
        <v>32020848</v>
      </c>
      <c r="G16" s="25"/>
      <c r="H16" s="30">
        <v>2746310</v>
      </c>
      <c r="I16" s="37">
        <f>SUM(F16:H16)</f>
        <v>34767158</v>
      </c>
      <c r="J16" s="20">
        <f>ROUND(I16/I$82*100,2)</f>
        <v>16.89</v>
      </c>
      <c r="K16" s="12">
        <f>I16-D16</f>
        <v>5605210</v>
      </c>
      <c r="L16" s="34">
        <f>ROUND(K16/D16*100,2)</f>
        <v>19.22</v>
      </c>
    </row>
    <row r="17" spans="1:12" s="1" customFormat="1" ht="12.75" customHeight="1" x14ac:dyDescent="0.2">
      <c r="A17" s="56"/>
      <c r="B17" s="57"/>
      <c r="C17" s="58"/>
      <c r="D17" s="13"/>
      <c r="E17" s="45"/>
      <c r="F17" s="13"/>
      <c r="G17" s="28"/>
      <c r="H17" s="33"/>
      <c r="I17" s="46"/>
      <c r="J17" s="45"/>
      <c r="K17" s="47"/>
      <c r="L17" s="45"/>
    </row>
    <row r="18" spans="1:12" s="1" customFormat="1" ht="12.75" customHeight="1" x14ac:dyDescent="0.2">
      <c r="A18" s="50" t="s">
        <v>19</v>
      </c>
      <c r="B18" s="51"/>
      <c r="C18" s="52"/>
      <c r="D18" s="18"/>
      <c r="E18" s="19"/>
      <c r="F18" s="18"/>
      <c r="G18" s="24"/>
      <c r="H18" s="29"/>
      <c r="I18" s="35"/>
      <c r="J18" s="19"/>
      <c r="K18" s="36"/>
      <c r="L18" s="19"/>
    </row>
    <row r="19" spans="1:12" s="1" customFormat="1" ht="12.75" customHeight="1" x14ac:dyDescent="0.2">
      <c r="A19" s="53"/>
      <c r="B19" s="54"/>
      <c r="C19" s="55"/>
      <c r="D19" s="12">
        <v>978049</v>
      </c>
      <c r="E19" s="20">
        <f t="shared" ref="E19" si="1">ROUND(D19/D$82*100,2)</f>
        <v>0.47</v>
      </c>
      <c r="F19" s="12">
        <v>919756</v>
      </c>
      <c r="G19" s="25"/>
      <c r="H19" s="30">
        <v>0</v>
      </c>
      <c r="I19" s="37">
        <f>SUM(F19:H19)</f>
        <v>919756</v>
      </c>
      <c r="J19" s="20">
        <f t="shared" ref="J19" si="2">ROUND(I19/I$82*100,2)</f>
        <v>0.45</v>
      </c>
      <c r="K19" s="12">
        <f>I19-D19</f>
        <v>-58293</v>
      </c>
      <c r="L19" s="34">
        <f>ROUND(K19/D19*100,2)</f>
        <v>-5.96</v>
      </c>
    </row>
    <row r="20" spans="1:12" s="1" customFormat="1" ht="12.75" customHeight="1" x14ac:dyDescent="0.2">
      <c r="A20" s="56"/>
      <c r="B20" s="57"/>
      <c r="C20" s="58"/>
      <c r="D20" s="13"/>
      <c r="E20" s="45"/>
      <c r="F20" s="13"/>
      <c r="G20" s="28"/>
      <c r="H20" s="33"/>
      <c r="I20" s="46"/>
      <c r="J20" s="45"/>
      <c r="K20" s="47"/>
      <c r="L20" s="45"/>
    </row>
    <row r="21" spans="1:12" s="1" customFormat="1" ht="12.75" customHeight="1" x14ac:dyDescent="0.2">
      <c r="A21" s="50" t="s">
        <v>20</v>
      </c>
      <c r="B21" s="51"/>
      <c r="C21" s="52"/>
      <c r="D21" s="18"/>
      <c r="E21" s="19"/>
      <c r="F21" s="18"/>
      <c r="G21" s="24"/>
      <c r="H21" s="29"/>
      <c r="I21" s="35"/>
      <c r="J21" s="19"/>
      <c r="K21" s="36"/>
      <c r="L21" s="19"/>
    </row>
    <row r="22" spans="1:12" s="1" customFormat="1" ht="12.75" customHeight="1" x14ac:dyDescent="0.2">
      <c r="A22" s="53"/>
      <c r="B22" s="54"/>
      <c r="C22" s="55"/>
      <c r="D22" s="12">
        <v>68522604</v>
      </c>
      <c r="E22" s="20">
        <f t="shared" ref="E22" si="3">ROUND(D22/D$82*100,2)</f>
        <v>33.01</v>
      </c>
      <c r="F22" s="12">
        <v>68259250</v>
      </c>
      <c r="G22" s="25"/>
      <c r="H22" s="30">
        <v>0</v>
      </c>
      <c r="I22" s="37">
        <f>SUM(F22:H22)</f>
        <v>68259250</v>
      </c>
      <c r="J22" s="20">
        <f t="shared" ref="J22" si="4">ROUND(I22/I$82*100,2)</f>
        <v>33.17</v>
      </c>
      <c r="K22" s="12">
        <f>I22-D22</f>
        <v>-263354</v>
      </c>
      <c r="L22" s="34">
        <f>ROUND(K22/D22*100,2)</f>
        <v>-0.38</v>
      </c>
    </row>
    <row r="23" spans="1:12" s="1" customFormat="1" ht="12.75" customHeight="1" x14ac:dyDescent="0.2">
      <c r="A23" s="56"/>
      <c r="B23" s="57"/>
      <c r="C23" s="58"/>
      <c r="D23" s="13"/>
      <c r="E23" s="45"/>
      <c r="F23" s="13"/>
      <c r="G23" s="28"/>
      <c r="H23" s="33"/>
      <c r="I23" s="46"/>
      <c r="J23" s="45"/>
      <c r="K23" s="47"/>
      <c r="L23" s="45"/>
    </row>
    <row r="24" spans="1:12" s="1" customFormat="1" ht="12.75" customHeight="1" x14ac:dyDescent="0.2">
      <c r="A24" s="50" t="s">
        <v>21</v>
      </c>
      <c r="B24" s="51"/>
      <c r="C24" s="52"/>
      <c r="D24" s="18"/>
      <c r="E24" s="19"/>
      <c r="F24" s="18"/>
      <c r="G24" s="24"/>
      <c r="H24" s="29"/>
      <c r="I24" s="35"/>
      <c r="J24" s="19"/>
      <c r="K24" s="36"/>
      <c r="L24" s="19"/>
    </row>
    <row r="25" spans="1:12" s="1" customFormat="1" ht="12.75" customHeight="1" x14ac:dyDescent="0.2">
      <c r="A25" s="53"/>
      <c r="B25" s="54"/>
      <c r="C25" s="55"/>
      <c r="D25" s="12">
        <f>SUM(D27:D35)</f>
        <v>30777253</v>
      </c>
      <c r="E25" s="20">
        <f t="shared" ref="E25" si="5">ROUND(D25/D$82*100,2)</f>
        <v>14.83</v>
      </c>
      <c r="F25" s="12">
        <f>SUM(F27:F35)</f>
        <v>20221050</v>
      </c>
      <c r="G25" s="25"/>
      <c r="H25" s="30">
        <f>IF(SUM(H28,H31,H34)=0,"",SUM(H28,H31,H34))</f>
        <v>2360499</v>
      </c>
      <c r="I25" s="37">
        <f>SUM(F25:H25)</f>
        <v>22581549</v>
      </c>
      <c r="J25" s="20">
        <f t="shared" ref="J25" si="6">ROUND(I25/I$82*100,2)</f>
        <v>10.97</v>
      </c>
      <c r="K25" s="12">
        <f>I25-D25</f>
        <v>-8195704</v>
      </c>
      <c r="L25" s="34">
        <f>ROUND(K25/D25*100,2)</f>
        <v>-26.63</v>
      </c>
    </row>
    <row r="26" spans="1:12" s="1" customFormat="1" ht="12.75" customHeight="1" x14ac:dyDescent="0.2">
      <c r="A26" s="53"/>
      <c r="B26" s="54"/>
      <c r="C26" s="55"/>
      <c r="D26" s="12"/>
      <c r="E26" s="20"/>
      <c r="F26" s="12"/>
      <c r="G26" s="25"/>
      <c r="H26" s="30"/>
      <c r="I26" s="37"/>
      <c r="J26" s="20"/>
      <c r="K26" s="38"/>
      <c r="L26" s="20"/>
    </row>
    <row r="27" spans="1:12" s="1" customFormat="1" ht="12.75" customHeight="1" x14ac:dyDescent="0.2">
      <c r="A27" s="70"/>
      <c r="B27" s="71" t="s">
        <v>23</v>
      </c>
      <c r="C27" s="72"/>
      <c r="D27" s="22"/>
      <c r="E27" s="39"/>
      <c r="F27" s="22"/>
      <c r="G27" s="26"/>
      <c r="H27" s="31"/>
      <c r="I27" s="40"/>
      <c r="J27" s="39"/>
      <c r="K27" s="41"/>
      <c r="L27" s="39"/>
    </row>
    <row r="28" spans="1:12" s="1" customFormat="1" ht="12.75" customHeight="1" x14ac:dyDescent="0.2">
      <c r="A28" s="70"/>
      <c r="B28" s="73"/>
      <c r="C28" s="55"/>
      <c r="D28" s="12">
        <v>15431920</v>
      </c>
      <c r="E28" s="20">
        <f t="shared" ref="E28" si="7">ROUND(D28/D$82*100,2)</f>
        <v>7.43</v>
      </c>
      <c r="F28" s="12">
        <f>4746115+15783+934750</f>
        <v>5696648</v>
      </c>
      <c r="G28" s="25"/>
      <c r="H28" s="30">
        <v>555202</v>
      </c>
      <c r="I28" s="37">
        <f>SUM(F28:H28)</f>
        <v>6251850</v>
      </c>
      <c r="J28" s="20">
        <f t="shared" ref="J28" si="8">ROUND(I28/I$82*100,2)</f>
        <v>3.04</v>
      </c>
      <c r="K28" s="12">
        <f>I28-D28</f>
        <v>-9180070</v>
      </c>
      <c r="L28" s="34">
        <f>ROUND(K28/D28*100,2)</f>
        <v>-59.49</v>
      </c>
    </row>
    <row r="29" spans="1:12" s="1" customFormat="1" ht="12.75" customHeight="1" x14ac:dyDescent="0.2">
      <c r="A29" s="70"/>
      <c r="B29" s="74"/>
      <c r="C29" s="75"/>
      <c r="D29" s="23"/>
      <c r="E29" s="42"/>
      <c r="F29" s="23"/>
      <c r="G29" s="27"/>
      <c r="H29" s="32"/>
      <c r="I29" s="43"/>
      <c r="J29" s="42"/>
      <c r="K29" s="44"/>
      <c r="L29" s="42"/>
    </row>
    <row r="30" spans="1:12" s="1" customFormat="1" ht="12.75" customHeight="1" x14ac:dyDescent="0.2">
      <c r="A30" s="70"/>
      <c r="B30" s="71" t="s">
        <v>24</v>
      </c>
      <c r="C30" s="72"/>
      <c r="D30" s="22"/>
      <c r="E30" s="39"/>
      <c r="F30" s="22"/>
      <c r="G30" s="26"/>
      <c r="H30" s="31"/>
      <c r="I30" s="40"/>
      <c r="J30" s="39"/>
      <c r="K30" s="41"/>
      <c r="L30" s="39"/>
    </row>
    <row r="31" spans="1:12" s="1" customFormat="1" ht="12.75" customHeight="1" x14ac:dyDescent="0.2">
      <c r="A31" s="70"/>
      <c r="B31" s="73"/>
      <c r="C31" s="55"/>
      <c r="D31" s="12">
        <v>12576580</v>
      </c>
      <c r="E31" s="20">
        <f t="shared" ref="E31" si="9">ROUND(D31/D$82*100,2)</f>
        <v>6.06</v>
      </c>
      <c r="F31" s="12">
        <v>12439149</v>
      </c>
      <c r="G31" s="25"/>
      <c r="H31" s="30">
        <v>1738723</v>
      </c>
      <c r="I31" s="37">
        <f>SUM(F31:H31)</f>
        <v>14177872</v>
      </c>
      <c r="J31" s="20">
        <f t="shared" ref="J31" si="10">ROUND(I31/I$82*100,2)</f>
        <v>6.89</v>
      </c>
      <c r="K31" s="12">
        <f>I31-D31</f>
        <v>1601292</v>
      </c>
      <c r="L31" s="34">
        <f>ROUND(K31/D31*100,2)</f>
        <v>12.73</v>
      </c>
    </row>
    <row r="32" spans="1:12" s="1" customFormat="1" ht="12.75" customHeight="1" x14ac:dyDescent="0.2">
      <c r="A32" s="70"/>
      <c r="B32" s="74"/>
      <c r="C32" s="75"/>
      <c r="D32" s="23"/>
      <c r="E32" s="42"/>
      <c r="F32" s="23"/>
      <c r="G32" s="27"/>
      <c r="H32" s="32"/>
      <c r="I32" s="43"/>
      <c r="J32" s="42"/>
      <c r="K32" s="44"/>
      <c r="L32" s="42"/>
    </row>
    <row r="33" spans="1:12" s="1" customFormat="1" ht="12.75" customHeight="1" x14ac:dyDescent="0.2">
      <c r="A33" s="70"/>
      <c r="B33" s="54" t="s">
        <v>25</v>
      </c>
      <c r="C33" s="55"/>
      <c r="D33" s="21"/>
      <c r="E33" s="20"/>
      <c r="F33" s="21"/>
      <c r="G33" s="25"/>
      <c r="H33" s="30"/>
      <c r="I33" s="6"/>
      <c r="J33" s="20"/>
      <c r="K33" s="38"/>
      <c r="L33" s="20"/>
    </row>
    <row r="34" spans="1:12" s="1" customFormat="1" ht="12.75" customHeight="1" x14ac:dyDescent="0.2">
      <c r="A34" s="70"/>
      <c r="B34" s="54"/>
      <c r="C34" s="55"/>
      <c r="D34" s="12">
        <v>2768753</v>
      </c>
      <c r="E34" s="20">
        <f t="shared" ref="E34" si="11">ROUND(D34/D$82*100,2)</f>
        <v>1.33</v>
      </c>
      <c r="F34" s="12">
        <v>2085253</v>
      </c>
      <c r="G34" s="25"/>
      <c r="H34" s="30">
        <v>66574</v>
      </c>
      <c r="I34" s="37">
        <f>SUM(F34:H34)</f>
        <v>2151827</v>
      </c>
      <c r="J34" s="20">
        <f t="shared" ref="J34" si="12">ROUND(I34/I$82*100,2)</f>
        <v>1.05</v>
      </c>
      <c r="K34" s="12">
        <f>I34-D34</f>
        <v>-616926</v>
      </c>
      <c r="L34" s="34">
        <f>ROUND(K34/D34*100,2)</f>
        <v>-22.28</v>
      </c>
    </row>
    <row r="35" spans="1:12" s="1" customFormat="1" ht="12.75" customHeight="1" x14ac:dyDescent="0.2">
      <c r="A35" s="76"/>
      <c r="B35" s="57"/>
      <c r="C35" s="58"/>
      <c r="D35" s="13"/>
      <c r="E35" s="45"/>
      <c r="F35" s="13"/>
      <c r="G35" s="28"/>
      <c r="H35" s="33"/>
      <c r="I35" s="46"/>
      <c r="J35" s="45"/>
      <c r="K35" s="47"/>
      <c r="L35" s="45"/>
    </row>
    <row r="36" spans="1:12" s="1" customFormat="1" ht="12.75" customHeight="1" x14ac:dyDescent="0.2">
      <c r="A36" s="50" t="s">
        <v>26</v>
      </c>
      <c r="B36" s="51"/>
      <c r="C36" s="52"/>
      <c r="D36" s="18"/>
      <c r="E36" s="19"/>
      <c r="F36" s="18"/>
      <c r="G36" s="24"/>
      <c r="H36" s="29"/>
      <c r="I36" s="35"/>
      <c r="J36" s="19"/>
      <c r="K36" s="36"/>
      <c r="L36" s="19"/>
    </row>
    <row r="37" spans="1:12" s="1" customFormat="1" ht="12.75" customHeight="1" x14ac:dyDescent="0.2">
      <c r="A37" s="53"/>
      <c r="B37" s="54"/>
      <c r="C37" s="55"/>
      <c r="D37" s="12">
        <f>SUM(D39:D44,D51:D59)</f>
        <v>9218839</v>
      </c>
      <c r="E37" s="20">
        <f t="shared" ref="E37" si="13">ROUND(D37/D$82*100,2)</f>
        <v>4.4400000000000004</v>
      </c>
      <c r="F37" s="12">
        <f>IF(SUM(F40,F43,F52,F55,F58)=0,"",SUM(F40,F43,F52,F55,F58))</f>
        <v>9705335</v>
      </c>
      <c r="G37" s="25"/>
      <c r="H37" s="30">
        <f>IF(SUM(H40,H43,H52,H55,H58)=0,"",SUM(H40,H43,H52,H55,H58))</f>
        <v>215546</v>
      </c>
      <c r="I37" s="37">
        <f>SUM(F37:H37)</f>
        <v>9920881</v>
      </c>
      <c r="J37" s="20">
        <f t="shared" ref="J37" si="14">ROUND(I37/I$82*100,2)</f>
        <v>4.82</v>
      </c>
      <c r="K37" s="12">
        <f>I37-D37</f>
        <v>702042</v>
      </c>
      <c r="L37" s="34">
        <f>ROUND(K37/D37*100,2)</f>
        <v>7.62</v>
      </c>
    </row>
    <row r="38" spans="1:12" s="1" customFormat="1" ht="12.75" customHeight="1" x14ac:dyDescent="0.2">
      <c r="A38" s="53"/>
      <c r="B38" s="54"/>
      <c r="C38" s="55"/>
      <c r="D38" s="12"/>
      <c r="E38" s="20"/>
      <c r="F38" s="12"/>
      <c r="G38" s="25"/>
      <c r="H38" s="30"/>
      <c r="I38" s="37"/>
      <c r="J38" s="20"/>
      <c r="K38" s="38"/>
      <c r="L38" s="20"/>
    </row>
    <row r="39" spans="1:12" s="1" customFormat="1" ht="12.75" customHeight="1" x14ac:dyDescent="0.2">
      <c r="A39" s="70"/>
      <c r="B39" s="71" t="s">
        <v>22</v>
      </c>
      <c r="C39" s="72"/>
      <c r="D39" s="22"/>
      <c r="E39" s="39"/>
      <c r="F39" s="22"/>
      <c r="G39" s="26"/>
      <c r="H39" s="31"/>
      <c r="I39" s="40"/>
      <c r="J39" s="39"/>
      <c r="K39" s="41"/>
      <c r="L39" s="39"/>
    </row>
    <row r="40" spans="1:12" s="1" customFormat="1" ht="12.75" customHeight="1" x14ac:dyDescent="0.2">
      <c r="A40" s="70"/>
      <c r="B40" s="73"/>
      <c r="C40" s="55"/>
      <c r="D40" s="12">
        <v>4158200</v>
      </c>
      <c r="E40" s="20">
        <f t="shared" ref="E40" si="15">ROUND(D40/D$82*100,2)</f>
        <v>2</v>
      </c>
      <c r="F40" s="12">
        <v>5052687</v>
      </c>
      <c r="G40" s="25"/>
      <c r="H40" s="30">
        <v>27240</v>
      </c>
      <c r="I40" s="37">
        <f>SUM(F40:H40)</f>
        <v>5079927</v>
      </c>
      <c r="J40" s="20">
        <f t="shared" ref="J40" si="16">ROUND(I40/I$82*100,2)</f>
        <v>2.4700000000000002</v>
      </c>
      <c r="K40" s="12">
        <f>I40-D40</f>
        <v>921727</v>
      </c>
      <c r="L40" s="34">
        <f>ROUND(K40/D40*100,2)</f>
        <v>22.17</v>
      </c>
    </row>
    <row r="41" spans="1:12" s="1" customFormat="1" ht="12.75" customHeight="1" x14ac:dyDescent="0.2">
      <c r="A41" s="70"/>
      <c r="B41" s="74"/>
      <c r="C41" s="75"/>
      <c r="D41" s="23"/>
      <c r="E41" s="42"/>
      <c r="F41" s="23"/>
      <c r="G41" s="27"/>
      <c r="H41" s="32"/>
      <c r="I41" s="43"/>
      <c r="J41" s="42"/>
      <c r="K41" s="44"/>
      <c r="L41" s="42"/>
    </row>
    <row r="42" spans="1:12" s="1" customFormat="1" ht="12.75" customHeight="1" x14ac:dyDescent="0.2">
      <c r="A42" s="70"/>
      <c r="B42" s="71" t="s">
        <v>27</v>
      </c>
      <c r="C42" s="72"/>
      <c r="D42" s="22"/>
      <c r="E42" s="39"/>
      <c r="F42" s="22"/>
      <c r="G42" s="26"/>
      <c r="H42" s="31"/>
      <c r="I42" s="40"/>
      <c r="J42" s="39"/>
      <c r="K42" s="41"/>
      <c r="L42" s="39"/>
    </row>
    <row r="43" spans="1:12" s="1" customFormat="1" ht="12.75" customHeight="1" x14ac:dyDescent="0.2">
      <c r="A43" s="70"/>
      <c r="B43" s="73"/>
      <c r="C43" s="55"/>
      <c r="D43" s="12">
        <f>SUM(D45:D50)</f>
        <v>4857202</v>
      </c>
      <c r="E43" s="20">
        <f t="shared" ref="E43" si="17">ROUND(D43/D$82*100,2)</f>
        <v>2.34</v>
      </c>
      <c r="F43" s="12">
        <f>IF(SUM(F46,F49)=0,"",SUM(F46,F49))</f>
        <v>4652648</v>
      </c>
      <c r="G43" s="25"/>
      <c r="H43" s="30">
        <f>IF(SUM(H46,H49)=0,"",SUM(H46,H49))</f>
        <v>139260</v>
      </c>
      <c r="I43" s="37">
        <f>SUM(F43:H43)</f>
        <v>4791908</v>
      </c>
      <c r="J43" s="20">
        <f t="shared" ref="J43" si="18">ROUND(I43/I$82*100,2)</f>
        <v>2.33</v>
      </c>
      <c r="K43" s="12">
        <f>I43-D43</f>
        <v>-65294</v>
      </c>
      <c r="L43" s="34">
        <f>ROUND(K43/D43*100,2)</f>
        <v>-1.34</v>
      </c>
    </row>
    <row r="44" spans="1:12" s="1" customFormat="1" ht="12.75" customHeight="1" x14ac:dyDescent="0.2">
      <c r="A44" s="70"/>
      <c r="B44" s="73"/>
      <c r="C44" s="75"/>
      <c r="D44" s="23"/>
      <c r="E44" s="42"/>
      <c r="F44" s="23"/>
      <c r="G44" s="27"/>
      <c r="H44" s="32"/>
      <c r="I44" s="43"/>
      <c r="J44" s="42"/>
      <c r="K44" s="44"/>
      <c r="L44" s="42"/>
    </row>
    <row r="45" spans="1:12" s="1" customFormat="1" ht="12.75" customHeight="1" x14ac:dyDescent="0.2">
      <c r="A45" s="70"/>
      <c r="B45" s="73"/>
      <c r="C45" s="78" t="s">
        <v>28</v>
      </c>
      <c r="D45" s="22"/>
      <c r="E45" s="39"/>
      <c r="F45" s="22"/>
      <c r="G45" s="26"/>
      <c r="H45" s="31"/>
      <c r="I45" s="40"/>
      <c r="J45" s="39"/>
      <c r="K45" s="41"/>
      <c r="L45" s="39"/>
    </row>
    <row r="46" spans="1:12" s="1" customFormat="1" ht="12.75" customHeight="1" x14ac:dyDescent="0.2">
      <c r="A46" s="70"/>
      <c r="B46" s="73"/>
      <c r="C46" s="79"/>
      <c r="D46" s="12">
        <v>428302</v>
      </c>
      <c r="E46" s="20">
        <f t="shared" ref="E46" si="19">ROUND(D46/D$82*100,2)</f>
        <v>0.21</v>
      </c>
      <c r="F46" s="12">
        <v>422042</v>
      </c>
      <c r="G46" s="25"/>
      <c r="H46" s="30">
        <v>100000</v>
      </c>
      <c r="I46" s="37">
        <f>SUM(F46:H46)</f>
        <v>522042</v>
      </c>
      <c r="J46" s="20">
        <f t="shared" ref="J46" si="20">ROUND(I46/I$82*100,2)</f>
        <v>0.25</v>
      </c>
      <c r="K46" s="12">
        <f>I46-D46</f>
        <v>93740</v>
      </c>
      <c r="L46" s="34">
        <f>ROUND(K46/D46*100,2)</f>
        <v>21.89</v>
      </c>
    </row>
    <row r="47" spans="1:12" s="1" customFormat="1" ht="12.75" customHeight="1" x14ac:dyDescent="0.2">
      <c r="A47" s="70"/>
      <c r="B47" s="73"/>
      <c r="C47" s="80"/>
      <c r="D47" s="23"/>
      <c r="E47" s="42"/>
      <c r="F47" s="23"/>
      <c r="G47" s="27"/>
      <c r="H47" s="32"/>
      <c r="I47" s="43"/>
      <c r="J47" s="42"/>
      <c r="K47" s="44"/>
      <c r="L47" s="42"/>
    </row>
    <row r="48" spans="1:12" s="1" customFormat="1" ht="12.75" customHeight="1" x14ac:dyDescent="0.2">
      <c r="A48" s="70"/>
      <c r="B48" s="73"/>
      <c r="C48" s="78" t="s">
        <v>29</v>
      </c>
      <c r="D48" s="22"/>
      <c r="E48" s="39"/>
      <c r="F48" s="22"/>
      <c r="G48" s="26"/>
      <c r="H48" s="31"/>
      <c r="I48" s="40"/>
      <c r="J48" s="39"/>
      <c r="K48" s="41"/>
      <c r="L48" s="39"/>
    </row>
    <row r="49" spans="1:12" s="1" customFormat="1" ht="12.75" customHeight="1" x14ac:dyDescent="0.2">
      <c r="A49" s="70"/>
      <c r="B49" s="73"/>
      <c r="C49" s="79"/>
      <c r="D49" s="12">
        <v>4428900</v>
      </c>
      <c r="E49" s="20">
        <f t="shared" ref="E49" si="21">ROUND(D49/D$82*100,2)</f>
        <v>2.13</v>
      </c>
      <c r="F49" s="12">
        <v>4230606</v>
      </c>
      <c r="G49" s="25"/>
      <c r="H49" s="30">
        <v>39260</v>
      </c>
      <c r="I49" s="37">
        <f>SUM(F49:H49)</f>
        <v>4269866</v>
      </c>
      <c r="J49" s="20">
        <f t="shared" ref="J49" si="22">ROUND(I49/I$82*100,2)</f>
        <v>2.0699999999999998</v>
      </c>
      <c r="K49" s="12">
        <f>I49-D49</f>
        <v>-159034</v>
      </c>
      <c r="L49" s="34">
        <f>ROUND(K49/D49*100,2)</f>
        <v>-3.59</v>
      </c>
    </row>
    <row r="50" spans="1:12" s="1" customFormat="1" ht="12.75" customHeight="1" x14ac:dyDescent="0.2">
      <c r="A50" s="70"/>
      <c r="B50" s="74"/>
      <c r="C50" s="80"/>
      <c r="D50" s="23"/>
      <c r="E50" s="42"/>
      <c r="F50" s="23"/>
      <c r="G50" s="27"/>
      <c r="H50" s="32"/>
      <c r="I50" s="43"/>
      <c r="J50" s="42"/>
      <c r="K50" s="44"/>
      <c r="L50" s="42"/>
    </row>
    <row r="51" spans="1:12" s="1" customFormat="1" ht="12.75" customHeight="1" x14ac:dyDescent="0.2">
      <c r="A51" s="70"/>
      <c r="B51" s="81" t="s">
        <v>30</v>
      </c>
      <c r="C51" s="82"/>
      <c r="D51" s="22"/>
      <c r="E51" s="39"/>
      <c r="F51" s="22"/>
      <c r="G51" s="26"/>
      <c r="H51" s="31"/>
      <c r="I51" s="40"/>
      <c r="J51" s="39"/>
      <c r="K51" s="41"/>
      <c r="L51" s="39"/>
    </row>
    <row r="52" spans="1:12" s="1" customFormat="1" ht="12.75" customHeight="1" x14ac:dyDescent="0.2">
      <c r="A52" s="70"/>
      <c r="B52" s="83"/>
      <c r="C52" s="84"/>
      <c r="D52" s="12">
        <v>185137</v>
      </c>
      <c r="E52" s="20">
        <f t="shared" ref="E52" si="23">ROUND(D52/D$82*100,2)</f>
        <v>0.09</v>
      </c>
      <c r="F52" s="12">
        <v>0</v>
      </c>
      <c r="G52" s="25"/>
      <c r="H52" s="30">
        <v>49046</v>
      </c>
      <c r="I52" s="37">
        <f>SUM(F52:H52)</f>
        <v>49046</v>
      </c>
      <c r="J52" s="20">
        <f t="shared" ref="J52" si="24">ROUND(I52/I$82*100,2)</f>
        <v>0.02</v>
      </c>
      <c r="K52" s="12">
        <f>I52-D52</f>
        <v>-136091</v>
      </c>
      <c r="L52" s="34">
        <f>ROUND(K52/D52*100,2)</f>
        <v>-73.510000000000005</v>
      </c>
    </row>
    <row r="53" spans="1:12" s="1" customFormat="1" ht="12.75" customHeight="1" x14ac:dyDescent="0.2">
      <c r="A53" s="70"/>
      <c r="B53" s="85"/>
      <c r="C53" s="86"/>
      <c r="D53" s="23"/>
      <c r="E53" s="42"/>
      <c r="F53" s="23"/>
      <c r="G53" s="27"/>
      <c r="H53" s="32"/>
      <c r="I53" s="43"/>
      <c r="J53" s="42"/>
      <c r="K53" s="44"/>
      <c r="L53" s="42"/>
    </row>
    <row r="54" spans="1:12" s="1" customFormat="1" ht="12.75" hidden="1" customHeight="1" x14ac:dyDescent="0.2">
      <c r="A54" s="70"/>
      <c r="B54" s="71" t="s">
        <v>31</v>
      </c>
      <c r="C54" s="72"/>
      <c r="D54" s="22"/>
      <c r="E54" s="39"/>
      <c r="F54" s="22"/>
      <c r="G54" s="26"/>
      <c r="H54" s="31"/>
      <c r="I54" s="40"/>
      <c r="J54" s="39"/>
      <c r="K54" s="41"/>
      <c r="L54" s="39"/>
    </row>
    <row r="55" spans="1:12" s="1" customFormat="1" ht="12.75" hidden="1" customHeight="1" x14ac:dyDescent="0.2">
      <c r="A55" s="70"/>
      <c r="B55" s="73"/>
      <c r="C55" s="55"/>
      <c r="D55" s="12">
        <v>0</v>
      </c>
      <c r="E55" s="20">
        <f t="shared" ref="E55" si="25">ROUND(D55/D$82*100,2)</f>
        <v>0</v>
      </c>
      <c r="F55" s="12">
        <v>0</v>
      </c>
      <c r="G55" s="25"/>
      <c r="H55" s="30"/>
      <c r="I55" s="37">
        <f t="shared" ref="I55" si="26">SUM(F55:H55)</f>
        <v>0</v>
      </c>
      <c r="J55" s="20">
        <f t="shared" ref="J55" si="27">ROUND(I55/I$82*100,2)</f>
        <v>0</v>
      </c>
      <c r="K55" s="12">
        <f t="shared" ref="K55" si="28">I55-D55</f>
        <v>0</v>
      </c>
      <c r="L55" s="34" t="e">
        <f t="shared" ref="L55" si="29">ROUND(K55/D55*100,2)</f>
        <v>#DIV/0!</v>
      </c>
    </row>
    <row r="56" spans="1:12" s="1" customFormat="1" ht="12.75" hidden="1" customHeight="1" x14ac:dyDescent="0.2">
      <c r="A56" s="70"/>
      <c r="B56" s="74"/>
      <c r="C56" s="75"/>
      <c r="D56" s="23"/>
      <c r="E56" s="42"/>
      <c r="F56" s="23"/>
      <c r="G56" s="27"/>
      <c r="H56" s="32"/>
      <c r="I56" s="43"/>
      <c r="J56" s="42"/>
      <c r="K56" s="44"/>
      <c r="L56" s="42"/>
    </row>
    <row r="57" spans="1:12" s="1" customFormat="1" ht="12.75" customHeight="1" x14ac:dyDescent="0.2">
      <c r="A57" s="70"/>
      <c r="B57" s="54" t="s">
        <v>32</v>
      </c>
      <c r="C57" s="55"/>
      <c r="D57" s="21"/>
      <c r="E57" s="20"/>
      <c r="F57" s="21"/>
      <c r="G57" s="25"/>
      <c r="H57" s="30"/>
      <c r="I57" s="6"/>
      <c r="J57" s="20"/>
      <c r="K57" s="38"/>
      <c r="L57" s="20"/>
    </row>
    <row r="58" spans="1:12" s="1" customFormat="1" ht="12.75" customHeight="1" x14ac:dyDescent="0.2">
      <c r="A58" s="70"/>
      <c r="B58" s="54"/>
      <c r="C58" s="55"/>
      <c r="D58" s="12">
        <v>18300</v>
      </c>
      <c r="E58" s="20">
        <f t="shared" ref="E58" si="30">ROUND(D58/D$82*100,2)</f>
        <v>0.01</v>
      </c>
      <c r="F58" s="12">
        <v>0</v>
      </c>
      <c r="G58" s="25"/>
      <c r="H58" s="30">
        <v>0</v>
      </c>
      <c r="I58" s="37">
        <f>SUM(F58:H58)</f>
        <v>0</v>
      </c>
      <c r="J58" s="20">
        <f t="shared" ref="J58" si="31">ROUND(I58/I$82*100,2)</f>
        <v>0</v>
      </c>
      <c r="K58" s="12">
        <f>I58-D58</f>
        <v>-18300</v>
      </c>
      <c r="L58" s="34" t="s">
        <v>43</v>
      </c>
    </row>
    <row r="59" spans="1:12" s="1" customFormat="1" ht="12.75" customHeight="1" x14ac:dyDescent="0.2">
      <c r="A59" s="76"/>
      <c r="B59" s="57"/>
      <c r="C59" s="58"/>
      <c r="D59" s="13"/>
      <c r="E59" s="45"/>
      <c r="F59" s="13"/>
      <c r="G59" s="28"/>
      <c r="H59" s="33"/>
      <c r="I59" s="46"/>
      <c r="J59" s="45"/>
      <c r="K59" s="47"/>
      <c r="L59" s="45"/>
    </row>
    <row r="60" spans="1:12" s="1" customFormat="1" ht="12.75" customHeight="1" x14ac:dyDescent="0.2">
      <c r="A60" s="50" t="s">
        <v>33</v>
      </c>
      <c r="B60" s="51"/>
      <c r="C60" s="52"/>
      <c r="D60" s="18"/>
      <c r="E60" s="19"/>
      <c r="F60" s="18"/>
      <c r="G60" s="24"/>
      <c r="H60" s="29"/>
      <c r="I60" s="35"/>
      <c r="J60" s="19"/>
      <c r="K60" s="36"/>
      <c r="L60" s="19"/>
    </row>
    <row r="61" spans="1:12" s="1" customFormat="1" ht="12.75" customHeight="1" x14ac:dyDescent="0.2">
      <c r="A61" s="53"/>
      <c r="B61" s="54"/>
      <c r="C61" s="55"/>
      <c r="D61" s="12">
        <v>174206</v>
      </c>
      <c r="E61" s="20">
        <f t="shared" ref="E61" si="32">ROUND(D61/D$82*100,2)</f>
        <v>0.08</v>
      </c>
      <c r="F61" s="12">
        <v>337635</v>
      </c>
      <c r="G61" s="25"/>
      <c r="H61" s="30">
        <v>0</v>
      </c>
      <c r="I61" s="37">
        <f>SUM(F61:H61)</f>
        <v>337635</v>
      </c>
      <c r="J61" s="20">
        <f t="shared" ref="J61" si="33">ROUND(I61/I$82*100,2)</f>
        <v>0.16</v>
      </c>
      <c r="K61" s="12">
        <f>I61-D61</f>
        <v>163429</v>
      </c>
      <c r="L61" s="34">
        <f>ROUND(K61/D61*100,2)</f>
        <v>93.81</v>
      </c>
    </row>
    <row r="62" spans="1:12" s="1" customFormat="1" ht="12.75" customHeight="1" x14ac:dyDescent="0.2">
      <c r="A62" s="56"/>
      <c r="B62" s="57"/>
      <c r="C62" s="58"/>
      <c r="D62" s="13"/>
      <c r="E62" s="45"/>
      <c r="F62" s="13"/>
      <c r="G62" s="28"/>
      <c r="H62" s="33"/>
      <c r="I62" s="46"/>
      <c r="J62" s="45"/>
      <c r="K62" s="47"/>
      <c r="L62" s="45"/>
    </row>
    <row r="63" spans="1:12" s="1" customFormat="1" ht="12.75" customHeight="1" x14ac:dyDescent="0.2">
      <c r="A63" s="50" t="s">
        <v>34</v>
      </c>
      <c r="B63" s="51"/>
      <c r="C63" s="52"/>
      <c r="D63" s="18"/>
      <c r="E63" s="19"/>
      <c r="F63" s="18"/>
      <c r="G63" s="24"/>
      <c r="H63" s="29"/>
      <c r="I63" s="35"/>
      <c r="J63" s="19"/>
      <c r="K63" s="36"/>
      <c r="L63" s="19"/>
    </row>
    <row r="64" spans="1:12" s="1" customFormat="1" ht="12.75" customHeight="1" x14ac:dyDescent="0.2">
      <c r="A64" s="53"/>
      <c r="B64" s="54"/>
      <c r="C64" s="55"/>
      <c r="D64" s="12">
        <v>16857200</v>
      </c>
      <c r="E64" s="20">
        <f t="shared" ref="E64" si="34">ROUND(D64/D$82*100,2)</f>
        <v>8.1199999999999992</v>
      </c>
      <c r="F64" s="12">
        <v>16865700</v>
      </c>
      <c r="G64" s="25"/>
      <c r="H64" s="30">
        <v>0</v>
      </c>
      <c r="I64" s="37">
        <f>SUM(F64:H64)</f>
        <v>16865700</v>
      </c>
      <c r="J64" s="20">
        <f t="shared" ref="J64" si="35">ROUND(I64/I$82*100,2)</f>
        <v>8.1999999999999993</v>
      </c>
      <c r="K64" s="12">
        <f>I64-D64</f>
        <v>8500</v>
      </c>
      <c r="L64" s="34">
        <f>ROUND(K64/D64*100,2)</f>
        <v>0.05</v>
      </c>
    </row>
    <row r="65" spans="1:12" s="1" customFormat="1" ht="12.75" customHeight="1" x14ac:dyDescent="0.2">
      <c r="A65" s="56"/>
      <c r="B65" s="57"/>
      <c r="C65" s="58"/>
      <c r="D65" s="13"/>
      <c r="E65" s="45"/>
      <c r="F65" s="13"/>
      <c r="G65" s="28"/>
      <c r="H65" s="33"/>
      <c r="I65" s="46"/>
      <c r="J65" s="45"/>
      <c r="K65" s="47"/>
      <c r="L65" s="45"/>
    </row>
    <row r="66" spans="1:12" s="1" customFormat="1" ht="12.75" customHeight="1" x14ac:dyDescent="0.2">
      <c r="A66" s="50" t="s">
        <v>35</v>
      </c>
      <c r="B66" s="51"/>
      <c r="C66" s="52"/>
      <c r="D66" s="18"/>
      <c r="E66" s="19"/>
      <c r="F66" s="18"/>
      <c r="G66" s="24"/>
      <c r="H66" s="29"/>
      <c r="I66" s="35"/>
      <c r="J66" s="19"/>
      <c r="K66" s="36"/>
      <c r="L66" s="19"/>
    </row>
    <row r="67" spans="1:12" s="1" customFormat="1" ht="12.75" customHeight="1" x14ac:dyDescent="0.2">
      <c r="A67" s="53"/>
      <c r="B67" s="54"/>
      <c r="C67" s="55"/>
      <c r="D67" s="12">
        <v>73870</v>
      </c>
      <c r="E67" s="20">
        <f t="shared" ref="E67" si="36">ROUND(D67/D$82*100,2)</f>
        <v>0.04</v>
      </c>
      <c r="F67" s="12">
        <v>95590</v>
      </c>
      <c r="G67" s="25"/>
      <c r="H67" s="30">
        <v>0</v>
      </c>
      <c r="I67" s="37">
        <f>SUM(F67:H67)</f>
        <v>95590</v>
      </c>
      <c r="J67" s="20">
        <f t="shared" ref="J67" si="37">ROUND(I67/I$82*100,2)</f>
        <v>0.05</v>
      </c>
      <c r="K67" s="12">
        <f>I67-D67</f>
        <v>21720</v>
      </c>
      <c r="L67" s="34">
        <f>ROUND(K67/D67*100,2)</f>
        <v>29.4</v>
      </c>
    </row>
    <row r="68" spans="1:12" s="1" customFormat="1" ht="12.75" customHeight="1" x14ac:dyDescent="0.2">
      <c r="A68" s="56"/>
      <c r="B68" s="57"/>
      <c r="C68" s="58"/>
      <c r="D68" s="13"/>
      <c r="E68" s="45"/>
      <c r="F68" s="13"/>
      <c r="G68" s="28"/>
      <c r="H68" s="33"/>
      <c r="I68" s="46"/>
      <c r="J68" s="45"/>
      <c r="K68" s="47"/>
      <c r="L68" s="45"/>
    </row>
    <row r="69" spans="1:12" s="1" customFormat="1" ht="12.75" customHeight="1" x14ac:dyDescent="0.2">
      <c r="A69" s="50" t="s">
        <v>36</v>
      </c>
      <c r="B69" s="51"/>
      <c r="C69" s="52"/>
      <c r="D69" s="18"/>
      <c r="E69" s="19"/>
      <c r="F69" s="18"/>
      <c r="G69" s="24"/>
      <c r="H69" s="29"/>
      <c r="I69" s="35"/>
      <c r="J69" s="19"/>
      <c r="K69" s="36"/>
      <c r="L69" s="19"/>
    </row>
    <row r="70" spans="1:12" s="1" customFormat="1" ht="12.75" customHeight="1" x14ac:dyDescent="0.2">
      <c r="A70" s="53"/>
      <c r="B70" s="54"/>
      <c r="C70" s="55"/>
      <c r="D70" s="12">
        <v>2411320</v>
      </c>
      <c r="E70" s="20">
        <f>ROUND(D70/D$82*100,2)</f>
        <v>1.1599999999999999</v>
      </c>
      <c r="F70" s="12">
        <v>2349770</v>
      </c>
      <c r="G70" s="25"/>
      <c r="H70" s="30">
        <v>0</v>
      </c>
      <c r="I70" s="37">
        <f>SUM(F70:H70)</f>
        <v>2349770</v>
      </c>
      <c r="J70" s="20">
        <f t="shared" ref="J70" si="38">ROUND(I70/I$82*100,2)</f>
        <v>1.1399999999999999</v>
      </c>
      <c r="K70" s="12">
        <f>I70-D70</f>
        <v>-61550</v>
      </c>
      <c r="L70" s="34">
        <f>ROUND(K70/D70*100,2)</f>
        <v>-2.5499999999999998</v>
      </c>
    </row>
    <row r="71" spans="1:12" s="1" customFormat="1" ht="12.75" customHeight="1" x14ac:dyDescent="0.2">
      <c r="A71" s="56"/>
      <c r="B71" s="57"/>
      <c r="C71" s="58"/>
      <c r="D71" s="13"/>
      <c r="E71" s="45"/>
      <c r="F71" s="13"/>
      <c r="G71" s="28"/>
      <c r="H71" s="33"/>
      <c r="I71" s="46"/>
      <c r="J71" s="45"/>
      <c r="K71" s="47"/>
      <c r="L71" s="45"/>
    </row>
    <row r="72" spans="1:12" s="1" customFormat="1" ht="12.75" customHeight="1" x14ac:dyDescent="0.2">
      <c r="A72" s="50" t="s">
        <v>37</v>
      </c>
      <c r="B72" s="51"/>
      <c r="C72" s="52"/>
      <c r="D72" s="18"/>
      <c r="E72" s="19"/>
      <c r="F72" s="18"/>
      <c r="G72" s="24"/>
      <c r="H72" s="29"/>
      <c r="I72" s="35"/>
      <c r="J72" s="19"/>
      <c r="K72" s="36"/>
      <c r="L72" s="19"/>
    </row>
    <row r="73" spans="1:12" s="1" customFormat="1" ht="12.75" customHeight="1" x14ac:dyDescent="0.2">
      <c r="A73" s="53"/>
      <c r="B73" s="54"/>
      <c r="C73" s="55"/>
      <c r="D73" s="12">
        <v>4521610</v>
      </c>
      <c r="E73" s="20">
        <f t="shared" ref="E73" si="39">ROUND(D73/D$82*100,2)</f>
        <v>2.1800000000000002</v>
      </c>
      <c r="F73" s="12">
        <v>4401000</v>
      </c>
      <c r="G73" s="25"/>
      <c r="H73" s="30">
        <v>100000</v>
      </c>
      <c r="I73" s="37">
        <f>SUM(F73:H73)</f>
        <v>4501000</v>
      </c>
      <c r="J73" s="20">
        <f t="shared" ref="J73" si="40">ROUND(I73/I$82*100,2)</f>
        <v>2.19</v>
      </c>
      <c r="K73" s="12">
        <f>I73-D73</f>
        <v>-20610</v>
      </c>
      <c r="L73" s="34">
        <f>ROUND(K73/D73*100,2)</f>
        <v>-0.46</v>
      </c>
    </row>
    <row r="74" spans="1:12" s="1" customFormat="1" ht="12.75" customHeight="1" x14ac:dyDescent="0.2">
      <c r="A74" s="56"/>
      <c r="B74" s="57"/>
      <c r="C74" s="58"/>
      <c r="D74" s="13"/>
      <c r="E74" s="45"/>
      <c r="F74" s="13"/>
      <c r="G74" s="28"/>
      <c r="H74" s="33"/>
      <c r="I74" s="46"/>
      <c r="J74" s="45"/>
      <c r="K74" s="47"/>
      <c r="L74" s="45"/>
    </row>
    <row r="75" spans="1:12" s="1" customFormat="1" ht="12.75" customHeight="1" x14ac:dyDescent="0.2">
      <c r="A75" s="50" t="s">
        <v>38</v>
      </c>
      <c r="B75" s="51"/>
      <c r="C75" s="52"/>
      <c r="D75" s="18"/>
      <c r="E75" s="19"/>
      <c r="F75" s="18"/>
      <c r="G75" s="24"/>
      <c r="H75" s="29"/>
      <c r="I75" s="35"/>
      <c r="J75" s="19"/>
      <c r="K75" s="36"/>
      <c r="L75" s="19"/>
    </row>
    <row r="76" spans="1:12" s="1" customFormat="1" ht="12.75" customHeight="1" x14ac:dyDescent="0.2">
      <c r="A76" s="53"/>
      <c r="B76" s="54"/>
      <c r="C76" s="55"/>
      <c r="D76" s="12">
        <v>16149215</v>
      </c>
      <c r="E76" s="20">
        <f t="shared" ref="E76" si="41">ROUND(D76/D$82*100,2)</f>
        <v>7.78</v>
      </c>
      <c r="F76" s="12">
        <v>16202865</v>
      </c>
      <c r="G76" s="25"/>
      <c r="H76" s="30">
        <v>82587</v>
      </c>
      <c r="I76" s="37">
        <f>SUM(F76:H76)</f>
        <v>16285452</v>
      </c>
      <c r="J76" s="20">
        <f t="shared" ref="J76" si="42">ROUND(I76/I$82*100,2)</f>
        <v>7.91</v>
      </c>
      <c r="K76" s="12">
        <f>I76-D76</f>
        <v>136237</v>
      </c>
      <c r="L76" s="34">
        <f>ROUND(K76/D76*100,2)</f>
        <v>0.84</v>
      </c>
    </row>
    <row r="77" spans="1:12" s="1" customFormat="1" ht="12.75" customHeight="1" x14ac:dyDescent="0.2">
      <c r="A77" s="56"/>
      <c r="B77" s="57"/>
      <c r="C77" s="58"/>
      <c r="D77" s="13"/>
      <c r="E77" s="45"/>
      <c r="F77" s="13"/>
      <c r="G77" s="28"/>
      <c r="H77" s="33"/>
      <c r="I77" s="46"/>
      <c r="J77" s="45"/>
      <c r="K77" s="47"/>
      <c r="L77" s="45"/>
    </row>
    <row r="78" spans="1:12" s="1" customFormat="1" ht="12" customHeight="1" x14ac:dyDescent="0.2">
      <c r="A78" s="50" t="s">
        <v>39</v>
      </c>
      <c r="B78" s="51"/>
      <c r="C78" s="52"/>
      <c r="D78" s="18"/>
      <c r="E78" s="19"/>
      <c r="F78" s="18"/>
      <c r="G78" s="24"/>
      <c r="H78" s="29"/>
      <c r="I78" s="35"/>
      <c r="J78" s="19"/>
      <c r="K78" s="36"/>
      <c r="L78" s="19"/>
    </row>
    <row r="79" spans="1:12" s="1" customFormat="1" ht="12" customHeight="1" x14ac:dyDescent="0.2">
      <c r="A79" s="53"/>
      <c r="B79" s="54"/>
      <c r="C79" s="55"/>
      <c r="D79" s="12">
        <v>100000</v>
      </c>
      <c r="E79" s="20">
        <f t="shared" ref="E79" si="43">ROUND(D79/D$82*100,2)</f>
        <v>0.05</v>
      </c>
      <c r="F79" s="12">
        <v>100000</v>
      </c>
      <c r="G79" s="25"/>
      <c r="H79" s="30">
        <v>0</v>
      </c>
      <c r="I79" s="37">
        <f>SUM(F79:H79)</f>
        <v>100000</v>
      </c>
      <c r="J79" s="20">
        <f t="shared" ref="J79" si="44">ROUND(I79/I$82*100,2)</f>
        <v>0.05</v>
      </c>
      <c r="K79" s="12">
        <f>I79-D79</f>
        <v>0</v>
      </c>
      <c r="L79" s="34">
        <f>ROUND(K79/D79*100,2)</f>
        <v>0</v>
      </c>
    </row>
    <row r="80" spans="1:12" s="1" customFormat="1" ht="12" customHeight="1" x14ac:dyDescent="0.2">
      <c r="A80" s="56"/>
      <c r="B80" s="57"/>
      <c r="C80" s="58"/>
      <c r="D80" s="13"/>
      <c r="E80" s="45"/>
      <c r="F80" s="13"/>
      <c r="G80" s="28"/>
      <c r="H80" s="33"/>
      <c r="I80" s="46"/>
      <c r="J80" s="45"/>
      <c r="K80" s="47"/>
      <c r="L80" s="45"/>
    </row>
    <row r="81" spans="1:12" s="1" customFormat="1" ht="12" customHeight="1" x14ac:dyDescent="0.2">
      <c r="A81" s="61" t="s">
        <v>13</v>
      </c>
      <c r="B81" s="63"/>
      <c r="C81" s="62"/>
      <c r="D81" s="18"/>
      <c r="E81" s="19"/>
      <c r="F81" s="18"/>
      <c r="G81" s="24"/>
      <c r="H81" s="29"/>
      <c r="I81" s="35"/>
      <c r="J81" s="19"/>
      <c r="K81" s="36"/>
      <c r="L81" s="19"/>
    </row>
    <row r="82" spans="1:12" s="1" customFormat="1" ht="12" customHeight="1" x14ac:dyDescent="0.2">
      <c r="A82" s="64"/>
      <c r="B82" s="60"/>
      <c r="C82" s="65"/>
      <c r="D82" s="12">
        <f>D7+D16+D19+D22+D25+D37+D61+D64+D67+D70+D73+D76+D79</f>
        <v>207578536</v>
      </c>
      <c r="E82" s="20">
        <f t="shared" ref="E82" si="45">ROUND(D82/D$82*100,2)</f>
        <v>100</v>
      </c>
      <c r="F82" s="12">
        <f>F7+F16+F19+F22+F25+F37+F61+F64+F67+F70+F73+F76+F79</f>
        <v>200181974</v>
      </c>
      <c r="G82" s="25"/>
      <c r="H82" s="30">
        <f>SUM(H7,H16,H19,H22,H25,H37,H61,H64,H67,H70,H73,H76,H79)</f>
        <v>5608487</v>
      </c>
      <c r="I82" s="37">
        <f>SUM(F82:H82)</f>
        <v>205790461</v>
      </c>
      <c r="J82" s="20">
        <f t="shared" ref="J82" si="46">ROUND(I82/I$82*100,2)</f>
        <v>100</v>
      </c>
      <c r="K82" s="12">
        <f>I82-D82</f>
        <v>-1788075</v>
      </c>
      <c r="L82" s="34">
        <f>ROUND(K82/D82*100,2)</f>
        <v>-0.86</v>
      </c>
    </row>
    <row r="83" spans="1:12" s="1" customFormat="1" ht="12" customHeight="1" thickBot="1" x14ac:dyDescent="0.25">
      <c r="A83" s="87"/>
      <c r="B83" s="88"/>
      <c r="C83" s="89"/>
      <c r="D83" s="13"/>
      <c r="E83" s="45"/>
      <c r="F83" s="13"/>
      <c r="G83" s="48"/>
      <c r="H83" s="49"/>
      <c r="I83" s="46"/>
      <c r="J83" s="45"/>
      <c r="K83" s="47"/>
      <c r="L83" s="45"/>
    </row>
    <row r="84" spans="1:12" s="1" customFormat="1" ht="21" customHeight="1" x14ac:dyDescent="0.2">
      <c r="A84" s="5" t="s">
        <v>7</v>
      </c>
      <c r="B84" s="5"/>
      <c r="C84" s="5"/>
      <c r="D84" s="5"/>
      <c r="E84" s="5"/>
      <c r="F84" s="5"/>
      <c r="G84" s="5"/>
      <c r="H84" s="5"/>
      <c r="I84" s="5"/>
      <c r="J84" s="5"/>
      <c r="K84" s="5"/>
    </row>
  </sheetData>
  <dataConsolidate/>
  <mergeCells count="49">
    <mergeCell ref="A78:C80"/>
    <mergeCell ref="A81:C83"/>
    <mergeCell ref="A60:C62"/>
    <mergeCell ref="A63:C65"/>
    <mergeCell ref="A66:C68"/>
    <mergeCell ref="A69:C71"/>
    <mergeCell ref="A72:C74"/>
    <mergeCell ref="A75:C77"/>
    <mergeCell ref="A51:A53"/>
    <mergeCell ref="B51:C53"/>
    <mergeCell ref="A54:A56"/>
    <mergeCell ref="B54:C56"/>
    <mergeCell ref="A57:A59"/>
    <mergeCell ref="B57:C59"/>
    <mergeCell ref="A45:A47"/>
    <mergeCell ref="B45:B47"/>
    <mergeCell ref="C45:C47"/>
    <mergeCell ref="A48:A50"/>
    <mergeCell ref="B48:B50"/>
    <mergeCell ref="C48:C50"/>
    <mergeCell ref="A42:A44"/>
    <mergeCell ref="B42:C44"/>
    <mergeCell ref="A18:C20"/>
    <mergeCell ref="A21:C23"/>
    <mergeCell ref="A24:C26"/>
    <mergeCell ref="A27:A29"/>
    <mergeCell ref="B27:C29"/>
    <mergeCell ref="A30:A32"/>
    <mergeCell ref="B30:C32"/>
    <mergeCell ref="A33:A35"/>
    <mergeCell ref="B33:C35"/>
    <mergeCell ref="A36:C38"/>
    <mergeCell ref="A39:A41"/>
    <mergeCell ref="B39:C41"/>
    <mergeCell ref="A15:C17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C8"/>
    <mergeCell ref="A9:A11"/>
    <mergeCell ref="B9:C11"/>
    <mergeCell ref="A12:A14"/>
    <mergeCell ref="B12:C14"/>
  </mergeCells>
  <phoneticPr fontId="2"/>
  <printOptions horizontalCentered="1"/>
  <pageMargins left="0.70866141732283472" right="0.70866141732283472" top="0.78740157480314965" bottom="0.59055118110236227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R4.6補</vt:lpstr>
      <vt:lpstr>R4.6補!Print_Area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2023-02-22T05:32:53Z</cp:lastPrinted>
  <dcterms:created xsi:type="dcterms:W3CDTF">2011-05-09T06:00:04Z</dcterms:created>
  <dcterms:modified xsi:type="dcterms:W3CDTF">2023-02-22T05:32:58Z</dcterms:modified>
</cp:coreProperties>
</file>