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\\Tnnsfe25\ファイルサーバ\本庁\総合政策部\システム管理課\04.庁内OA\020.都市情報システム\99_再構築\RFC\99_公開後修正\仕様書\"/>
    </mc:Choice>
  </mc:AlternateContent>
  <xr:revisionPtr revIDLastSave="0" documentId="13_ncr:1_{BEBCA061-A6B2-431F-93D9-FF4A0ABB4CC6}" xr6:coauthVersionLast="47" xr6:coauthVersionMax="47" xr10:uidLastSave="{00000000-0000-0000-0000-000000000000}"/>
  <bookViews>
    <workbookView xWindow="-120" yWindow="-120" windowWidth="29040" windowHeight="15720" activeTab="2" xr2:uid="{84559CE8-4F0A-4BED-8B4E-14B9316FCCA4}"/>
  </bookViews>
  <sheets>
    <sheet name="個別基準一覧" sheetId="2" r:id="rId1"/>
    <sheet name="個別基準判定　関数表 (20251208)" sheetId="1" r:id="rId2"/>
    <sheet name="入力方法" sheetId="4" r:id="rId3"/>
  </sheets>
  <externalReferences>
    <externalReference r:id="rId4"/>
  </externalReferences>
  <definedNames>
    <definedName name="_xlnm.Print_Area" localSheetId="0">個別基準一覧!$A$1:$L$12</definedName>
    <definedName name="_xlnm.Print_Area" localSheetId="1">'個別基準判定　関数表 (20251208)'!$A$1:$AK$36</definedName>
    <definedName name="_xlnm.Print_Area" localSheetId="2">入力方法!$A$1:$AK$45</definedName>
    <definedName name="金額" localSheetId="1">[1]手数料内訳書!$BJ$26:$BJ$39</definedName>
    <definedName name="金額" localSheetId="2">[1]手数料内訳書!$BJ$26:$BJ$39</definedName>
    <definedName name="金額">[1]手数料内訳書!$BJ$26:$BJ$39</definedName>
    <definedName name="個数" localSheetId="1">[1]手数料内訳書!$BI$26:$BI$35</definedName>
    <definedName name="個数" localSheetId="2">[1]手数料内訳書!$BI$26:$BI$35</definedName>
    <definedName name="個数">[1]手数料内訳書!$BI$26:$BI$35</definedName>
    <definedName name="種類" localSheetId="1">[1]手数料内訳書!$BC$2:$BC$23</definedName>
    <definedName name="種類" localSheetId="2">[1]手数料内訳書!$BC$2:$BC$23</definedName>
    <definedName name="種類">[1]手数料内訳書!$BC$2:$BC$23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I7" i="1" l="1" a="1"/>
  <c r="AI7" i="1" s="1"/>
  <c r="AI8" i="1" a="1"/>
  <c r="AI8" i="1" s="1"/>
  <c r="AI9" i="1" a="1"/>
  <c r="AI9" i="1"/>
  <c r="AI10" i="1" a="1"/>
  <c r="AI10" i="1"/>
  <c r="AI11" i="1" a="1"/>
  <c r="AI11" i="1" s="1"/>
  <c r="AI12" i="1" a="1"/>
  <c r="AI12" i="1" s="1"/>
  <c r="AI13" i="1" a="1"/>
  <c r="AI13" i="1"/>
  <c r="AI14" i="1" a="1"/>
  <c r="AI14" i="1"/>
  <c r="AI15" i="1" a="1"/>
  <c r="AI15" i="1" s="1"/>
  <c r="AI16" i="1" a="1"/>
  <c r="AI16" i="1" s="1"/>
  <c r="AI17" i="1" a="1"/>
  <c r="AI17" i="1"/>
  <c r="AI18" i="1" a="1"/>
  <c r="AI18" i="1" s="1"/>
  <c r="AI19" i="1" a="1"/>
  <c r="AI19" i="1" s="1"/>
  <c r="AI20" i="1" a="1"/>
  <c r="AI20" i="1" s="1"/>
  <c r="AI21" i="1" a="1"/>
  <c r="AI21" i="1"/>
  <c r="AI22" i="1" a="1"/>
  <c r="AI22" i="1" s="1"/>
  <c r="AI23" i="1" a="1"/>
  <c r="AI23" i="1" s="1"/>
  <c r="AI24" i="1" a="1"/>
  <c r="AI24" i="1" s="1"/>
  <c r="AI25" i="1" a="1"/>
  <c r="AI25" i="1" s="1"/>
  <c r="U7" i="1"/>
  <c r="U8" i="1"/>
  <c r="U9" i="1"/>
  <c r="U10" i="1"/>
  <c r="U11" i="1"/>
  <c r="U12" i="1"/>
  <c r="U13" i="1"/>
  <c r="U14" i="1"/>
  <c r="U15" i="1"/>
  <c r="U16" i="1"/>
  <c r="U17" i="1"/>
  <c r="U18" i="1"/>
  <c r="U19" i="1"/>
  <c r="U20" i="1"/>
  <c r="U21" i="1"/>
  <c r="U22" i="1"/>
  <c r="U23" i="1"/>
  <c r="U24" i="1"/>
  <c r="U25" i="1"/>
  <c r="AH19" i="1" a="1"/>
  <c r="AH19" i="1" s="1"/>
  <c r="AH20" i="1" a="1"/>
  <c r="AH20" i="1" s="1"/>
  <c r="AH21" i="1" a="1"/>
  <c r="AH21" i="1" s="1"/>
  <c r="AH22" i="1" a="1"/>
  <c r="AH22" i="1"/>
  <c r="AH23" i="1" a="1"/>
  <c r="AH23" i="1" s="1"/>
  <c r="AH24" i="1" a="1"/>
  <c r="AH24" i="1" s="1"/>
  <c r="AH25" i="1" a="1"/>
  <c r="AH25" i="1" s="1"/>
  <c r="AF16" i="1" a="1"/>
  <c r="AF16" i="1" s="1"/>
  <c r="AG16" i="1" s="1"/>
  <c r="AF17" i="1" a="1"/>
  <c r="AF17" i="1" s="1"/>
  <c r="AG17" i="1" s="1"/>
  <c r="AF18" i="1" a="1"/>
  <c r="AF18" i="1" s="1"/>
  <c r="AG18" i="1" s="1"/>
  <c r="AF19" i="1" a="1"/>
  <c r="AF19" i="1" s="1"/>
  <c r="AG19" i="1" s="1"/>
  <c r="AF20" i="1" a="1"/>
  <c r="AF20" i="1" s="1"/>
  <c r="AG20" i="1" s="1"/>
  <c r="AF21" i="1" a="1"/>
  <c r="AF21" i="1" s="1"/>
  <c r="AG21" i="1" s="1"/>
  <c r="AF22" i="1" a="1"/>
  <c r="AF22" i="1" s="1"/>
  <c r="AG22" i="1" s="1"/>
  <c r="AF23" i="1" a="1"/>
  <c r="AF23" i="1" s="1"/>
  <c r="AG23" i="1" s="1"/>
  <c r="AF24" i="1" a="1"/>
  <c r="AF24" i="1" s="1"/>
  <c r="AG24" i="1" s="1"/>
  <c r="AF25" i="1" a="1"/>
  <c r="AF25" i="1" s="1"/>
  <c r="AG25" i="1" s="1"/>
  <c r="AE23" i="1"/>
  <c r="AD16" i="1"/>
  <c r="AE16" i="1" s="1"/>
  <c r="AD17" i="1"/>
  <c r="AE17" i="1" s="1"/>
  <c r="AD18" i="1"/>
  <c r="AD19" i="1"/>
  <c r="AD20" i="1"/>
  <c r="AE20" i="1" s="1"/>
  <c r="AD21" i="1"/>
  <c r="AE21" i="1" s="1"/>
  <c r="AD22" i="1"/>
  <c r="AE22" i="1" s="1"/>
  <c r="AD23" i="1"/>
  <c r="AD24" i="1"/>
  <c r="AE24" i="1" s="1"/>
  <c r="AD25" i="1"/>
  <c r="AE25" i="1" s="1"/>
  <c r="AA16" i="1"/>
  <c r="AA17" i="1"/>
  <c r="AA18" i="1"/>
  <c r="AA19" i="1"/>
  <c r="AA20" i="1"/>
  <c r="AA21" i="1"/>
  <c r="AA22" i="1"/>
  <c r="AA23" i="1"/>
  <c r="AA24" i="1"/>
  <c r="AA25" i="1"/>
  <c r="Z16" i="1"/>
  <c r="Z17" i="1"/>
  <c r="Z18" i="1"/>
  <c r="Z19" i="1"/>
  <c r="Z20" i="1"/>
  <c r="Z21" i="1"/>
  <c r="Z22" i="1"/>
  <c r="Z23" i="1"/>
  <c r="Z24" i="1"/>
  <c r="Z25" i="1"/>
  <c r="Y16" i="1"/>
  <c r="Y17" i="1"/>
  <c r="Y18" i="1"/>
  <c r="Y19" i="1"/>
  <c r="Y20" i="1"/>
  <c r="Y21" i="1"/>
  <c r="Y22" i="1"/>
  <c r="Y23" i="1"/>
  <c r="Y24" i="1"/>
  <c r="Y25" i="1"/>
  <c r="X16" i="1"/>
  <c r="X17" i="1"/>
  <c r="X18" i="1"/>
  <c r="X19" i="1"/>
  <c r="X20" i="1"/>
  <c r="X21" i="1"/>
  <c r="X22" i="1"/>
  <c r="X23" i="1"/>
  <c r="X24" i="1"/>
  <c r="X25" i="1"/>
  <c r="W15" i="1"/>
  <c r="W16" i="1"/>
  <c r="W17" i="1"/>
  <c r="W18" i="1"/>
  <c r="W19" i="1"/>
  <c r="W20" i="1"/>
  <c r="W21" i="1"/>
  <c r="W22" i="1"/>
  <c r="W23" i="1"/>
  <c r="W24" i="1"/>
  <c r="W25" i="1"/>
  <c r="R15" i="1"/>
  <c r="R16" i="1"/>
  <c r="R17" i="1"/>
  <c r="R18" i="1"/>
  <c r="R19" i="1"/>
  <c r="R20" i="1"/>
  <c r="R21" i="1"/>
  <c r="R22" i="1"/>
  <c r="R23" i="1"/>
  <c r="R24" i="1"/>
  <c r="R25" i="1"/>
  <c r="F16" i="1"/>
  <c r="F17" i="1"/>
  <c r="F18" i="1"/>
  <c r="F19" i="1"/>
  <c r="F20" i="1"/>
  <c r="F21" i="1"/>
  <c r="F22" i="1"/>
  <c r="F23" i="1"/>
  <c r="F24" i="1"/>
  <c r="F25" i="1"/>
  <c r="AB16" i="1" a="1"/>
  <c r="AB16" i="1" s="1"/>
  <c r="AC16" i="1" s="1"/>
  <c r="AB17" i="1" a="1"/>
  <c r="AB17" i="1" s="1"/>
  <c r="AC17" i="1" s="1"/>
  <c r="AB18" i="1" a="1"/>
  <c r="AB18" i="1" s="1"/>
  <c r="AC18" i="1" s="1"/>
  <c r="AB19" i="1" a="1"/>
  <c r="AB19" i="1" s="1"/>
  <c r="AC19" i="1" s="1"/>
  <c r="AB20" i="1" a="1"/>
  <c r="AB20" i="1" s="1"/>
  <c r="AC20" i="1" s="1"/>
  <c r="AB21" i="1" a="1"/>
  <c r="AB21" i="1" s="1"/>
  <c r="AC21" i="1" s="1"/>
  <c r="AB22" i="1" a="1"/>
  <c r="AB22" i="1" s="1"/>
  <c r="AC22" i="1" s="1"/>
  <c r="AB23" i="1" a="1"/>
  <c r="AB23" i="1"/>
  <c r="AC23" i="1" s="1"/>
  <c r="AB24" i="1" a="1"/>
  <c r="AB24" i="1" s="1"/>
  <c r="AC24" i="1" s="1"/>
  <c r="AB25" i="1" a="1"/>
  <c r="AB25" i="1" s="1"/>
  <c r="AC25" i="1" s="1"/>
  <c r="AD44" i="4"/>
  <c r="AC44" i="4"/>
  <c r="AB44" i="4"/>
  <c r="Z44" i="4"/>
  <c r="Y44" i="4"/>
  <c r="AA44" i="4" s="1"/>
  <c r="AD43" i="4"/>
  <c r="AC43" i="4"/>
  <c r="AB43" i="4"/>
  <c r="Z43" i="4"/>
  <c r="Y43" i="4"/>
  <c r="AA43" i="4" s="1"/>
  <c r="L43" i="4"/>
  <c r="L44" i="4" s="1"/>
  <c r="K43" i="4"/>
  <c r="J43" i="4"/>
  <c r="I43" i="4"/>
  <c r="I44" i="4" s="1"/>
  <c r="AD42" i="4"/>
  <c r="AC42" i="4"/>
  <c r="AB42" i="4"/>
  <c r="Z42" i="4"/>
  <c r="Y42" i="4"/>
  <c r="AA42" i="4" s="1"/>
  <c r="AD41" i="4"/>
  <c r="AC41" i="4"/>
  <c r="AB41" i="4"/>
  <c r="Z41" i="4"/>
  <c r="Y41" i="4"/>
  <c r="AA41" i="4" s="1"/>
  <c r="AD40" i="4"/>
  <c r="AC40" i="4"/>
  <c r="AB40" i="4"/>
  <c r="Z40" i="4"/>
  <c r="Y40" i="4"/>
  <c r="AA40" i="4" s="1"/>
  <c r="AD39" i="4"/>
  <c r="AC39" i="4"/>
  <c r="AB39" i="4"/>
  <c r="Z39" i="4"/>
  <c r="Y39" i="4"/>
  <c r="AA39" i="4" s="1"/>
  <c r="AD38" i="4"/>
  <c r="AC38" i="4"/>
  <c r="AB38" i="4"/>
  <c r="Z38" i="4"/>
  <c r="Y38" i="4"/>
  <c r="AA38" i="4" s="1"/>
  <c r="U38" i="4"/>
  <c r="T38" i="4"/>
  <c r="T39" i="4" s="1"/>
  <c r="S38" i="4"/>
  <c r="S39" i="4" s="1"/>
  <c r="R38" i="4"/>
  <c r="Q38" i="4"/>
  <c r="P38" i="4"/>
  <c r="O38" i="4"/>
  <c r="N38" i="4"/>
  <c r="M38" i="4"/>
  <c r="L38" i="4"/>
  <c r="K38" i="4"/>
  <c r="J38" i="4"/>
  <c r="I38" i="4"/>
  <c r="I39" i="4" s="1"/>
  <c r="AD37" i="4"/>
  <c r="Z37" i="4"/>
  <c r="Y37" i="4"/>
  <c r="AA37" i="4" s="1"/>
  <c r="AH14" i="4" a="1"/>
  <c r="AH14" i="4" s="1"/>
  <c r="AF14" i="4" a="1"/>
  <c r="AF14" i="4" s="1"/>
  <c r="AG14" i="4" s="1"/>
  <c r="AD14" i="4"/>
  <c r="AE14" i="4" s="1"/>
  <c r="AB14" i="4" a="1"/>
  <c r="AB14" i="4" s="1"/>
  <c r="AC14" i="4" s="1"/>
  <c r="AA14" i="4"/>
  <c r="Z14" i="4"/>
  <c r="Y14" i="4"/>
  <c r="X14" i="4"/>
  <c r="W14" i="4"/>
  <c r="U14" i="4"/>
  <c r="R14" i="4"/>
  <c r="F14" i="4"/>
  <c r="AH10" i="4" a="1"/>
  <c r="AH10" i="4" s="1"/>
  <c r="AF10" i="4" a="1"/>
  <c r="AF10" i="4" s="1"/>
  <c r="AG10" i="4" s="1"/>
  <c r="AD10" i="4"/>
  <c r="AE10" i="4" s="1"/>
  <c r="AB10" i="4" a="1"/>
  <c r="AB10" i="4" s="1"/>
  <c r="AC10" i="4" s="1"/>
  <c r="AA10" i="4"/>
  <c r="Z10" i="4"/>
  <c r="Y10" i="4"/>
  <c r="X10" i="4"/>
  <c r="W10" i="4"/>
  <c r="U10" i="4"/>
  <c r="R10" i="4"/>
  <c r="F10" i="4"/>
  <c r="AH9" i="4" a="1"/>
  <c r="AH9" i="4" s="1"/>
  <c r="AF9" i="4" a="1"/>
  <c r="AF9" i="4" s="1"/>
  <c r="AG9" i="4" s="1"/>
  <c r="AD9" i="4"/>
  <c r="AE9" i="4" s="1"/>
  <c r="AB9" i="4" a="1"/>
  <c r="AB9" i="4" s="1"/>
  <c r="AC9" i="4" s="1"/>
  <c r="AA9" i="4"/>
  <c r="Z9" i="4"/>
  <c r="Y9" i="4"/>
  <c r="X9" i="4"/>
  <c r="W9" i="4"/>
  <c r="U9" i="4"/>
  <c r="R9" i="4"/>
  <c r="F9" i="4"/>
  <c r="AH8" i="4" a="1"/>
  <c r="AH8" i="4" s="1"/>
  <c r="AF8" i="4" a="1"/>
  <c r="AF8" i="4" s="1"/>
  <c r="AG8" i="4" s="1"/>
  <c r="AD8" i="4"/>
  <c r="AE8" i="4" s="1"/>
  <c r="AB8" i="4" a="1"/>
  <c r="AB8" i="4" s="1"/>
  <c r="AC8" i="4" s="1"/>
  <c r="AA8" i="4"/>
  <c r="Z8" i="4"/>
  <c r="Y8" i="4"/>
  <c r="X8" i="4"/>
  <c r="W8" i="4"/>
  <c r="U8" i="4"/>
  <c r="R8" i="4"/>
  <c r="F8" i="4"/>
  <c r="AH7" i="4" a="1"/>
  <c r="AH7" i="4" s="1"/>
  <c r="AF7" i="4" a="1"/>
  <c r="AF7" i="4" s="1"/>
  <c r="AG7" i="4" s="1"/>
  <c r="AD7" i="4"/>
  <c r="AE7" i="4" s="1"/>
  <c r="AB7" i="4" a="1"/>
  <c r="AB7" i="4" s="1"/>
  <c r="AC7" i="4" s="1"/>
  <c r="AA7" i="4"/>
  <c r="Z7" i="4"/>
  <c r="Y7" i="4"/>
  <c r="X7" i="4"/>
  <c r="W7" i="4"/>
  <c r="U7" i="4"/>
  <c r="R7" i="4"/>
  <c r="F7" i="4"/>
  <c r="AB37" i="4"/>
  <c r="AC37" i="4"/>
  <c r="AB6" i="1" a="1"/>
  <c r="AB6" i="1" s="1"/>
  <c r="AH7" i="1" a="1"/>
  <c r="AH7" i="1" s="1"/>
  <c r="AH8" i="1" a="1"/>
  <c r="AH8" i="1" s="1"/>
  <c r="AH9" i="1" a="1"/>
  <c r="AH9" i="1" s="1"/>
  <c r="AH10" i="1" a="1"/>
  <c r="AH10" i="1" s="1"/>
  <c r="AH11" i="1" a="1"/>
  <c r="AH11" i="1" s="1"/>
  <c r="AH12" i="1" a="1"/>
  <c r="AH12" i="1" s="1"/>
  <c r="AH13" i="1" a="1"/>
  <c r="AH13" i="1" s="1"/>
  <c r="AH14" i="1" a="1"/>
  <c r="AH14" i="1" s="1"/>
  <c r="AH15" i="1" a="1"/>
  <c r="AH15" i="1" s="1"/>
  <c r="AH16" i="1" a="1"/>
  <c r="AH16" i="1" s="1"/>
  <c r="AH17" i="1" a="1"/>
  <c r="AH17" i="1" s="1"/>
  <c r="AH18" i="1" a="1"/>
  <c r="AH18" i="1" s="1"/>
  <c r="AH6" i="1" a="1"/>
  <c r="AH6" i="1" s="1"/>
  <c r="AE18" i="1"/>
  <c r="AE19" i="1"/>
  <c r="M37" i="4" l="1"/>
  <c r="M39" i="4" s="1"/>
  <c r="P37" i="4"/>
  <c r="P39" i="4" s="1"/>
  <c r="Q37" i="4"/>
  <c r="Q39" i="4" s="1"/>
  <c r="L37" i="4"/>
  <c r="L39" i="4" s="1"/>
  <c r="K37" i="4"/>
  <c r="K39" i="4" s="1"/>
  <c r="O37" i="4"/>
  <c r="O39" i="4" s="1"/>
  <c r="N37" i="4"/>
  <c r="N39" i="4" s="1"/>
  <c r="J37" i="4"/>
  <c r="J39" i="4" s="1"/>
  <c r="U43" i="4"/>
  <c r="U44" i="4" s="1"/>
  <c r="L34" i="1"/>
  <c r="L35" i="1" s="1"/>
  <c r="D3" i="1" s="1"/>
  <c r="AD35" i="1"/>
  <c r="AD34" i="1"/>
  <c r="AC35" i="1"/>
  <c r="AC34" i="1"/>
  <c r="AB35" i="1"/>
  <c r="AB34" i="1"/>
  <c r="Z35" i="1"/>
  <c r="Z34" i="1"/>
  <c r="Z33" i="1"/>
  <c r="Z32" i="1"/>
  <c r="Z31" i="1"/>
  <c r="Z30" i="1"/>
  <c r="Y35" i="1"/>
  <c r="Y34" i="1"/>
  <c r="Y33" i="1"/>
  <c r="Y32" i="1"/>
  <c r="Y31" i="1"/>
  <c r="Y30" i="1"/>
  <c r="Z29" i="1"/>
  <c r="Y29" i="1"/>
  <c r="Z28" i="1"/>
  <c r="Y28" i="1"/>
  <c r="T29" i="1"/>
  <c r="Q29" i="1"/>
  <c r="P29" i="1"/>
  <c r="N29" i="1"/>
  <c r="M29" i="1"/>
  <c r="K29" i="1"/>
  <c r="AF7" i="1" a="1"/>
  <c r="AF7" i="1" s="1"/>
  <c r="AG7" i="1" s="1"/>
  <c r="AF8" i="1" a="1"/>
  <c r="AF8" i="1" s="1"/>
  <c r="AG8" i="1" s="1"/>
  <c r="AF9" i="1" a="1"/>
  <c r="AF9" i="1" s="1"/>
  <c r="AG9" i="1" s="1"/>
  <c r="AF10" i="1" a="1"/>
  <c r="AF10" i="1" s="1"/>
  <c r="AG10" i="1" s="1"/>
  <c r="AF11" i="1" a="1"/>
  <c r="AF11" i="1" s="1"/>
  <c r="AG11" i="1" s="1"/>
  <c r="AF12" i="1" a="1"/>
  <c r="AF12" i="1" s="1"/>
  <c r="AG12" i="1" s="1"/>
  <c r="AF13" i="1" a="1"/>
  <c r="AF13" i="1" s="1"/>
  <c r="AG13" i="1" s="1"/>
  <c r="AF14" i="1" a="1"/>
  <c r="AF14" i="1" s="1"/>
  <c r="AG14" i="1" s="1"/>
  <c r="AF15" i="1" a="1"/>
  <c r="AF15" i="1" s="1"/>
  <c r="AG15" i="1" s="1"/>
  <c r="AB7" i="1" a="1"/>
  <c r="AB7" i="1" s="1"/>
  <c r="AC7" i="1" s="1"/>
  <c r="AB8" i="1" a="1"/>
  <c r="AB8" i="1" s="1"/>
  <c r="AC8" i="1" s="1"/>
  <c r="AB9" i="1" a="1"/>
  <c r="AB9" i="1" s="1"/>
  <c r="AC9" i="1" s="1"/>
  <c r="AB10" i="1" a="1"/>
  <c r="AB10" i="1" s="1"/>
  <c r="AC10" i="1" s="1"/>
  <c r="AB11" i="1" a="1"/>
  <c r="AB11" i="1" s="1"/>
  <c r="AC11" i="1" s="1"/>
  <c r="AB12" i="1" a="1"/>
  <c r="AB12" i="1" s="1"/>
  <c r="AC12" i="1" s="1"/>
  <c r="AB13" i="1" a="1"/>
  <c r="AB13" i="1" s="1"/>
  <c r="AC13" i="1" s="1"/>
  <c r="AB14" i="1" a="1"/>
  <c r="AB14" i="1" s="1"/>
  <c r="AC14" i="1" s="1"/>
  <c r="AB15" i="1" a="1"/>
  <c r="AB15" i="1" s="1"/>
  <c r="AC15" i="1" s="1"/>
  <c r="AF6" i="1" a="1"/>
  <c r="AF6" i="1" s="1"/>
  <c r="AG6" i="1" s="1"/>
  <c r="AC6" i="1"/>
  <c r="U6" i="1"/>
  <c r="R7" i="1"/>
  <c r="L29" i="1" s="1"/>
  <c r="R8" i="1"/>
  <c r="R9" i="1"/>
  <c r="O29" i="1" s="1"/>
  <c r="R10" i="1"/>
  <c r="R11" i="1"/>
  <c r="R12" i="1"/>
  <c r="R13" i="1"/>
  <c r="R14" i="1"/>
  <c r="R29" i="1" s="1"/>
  <c r="S29" i="1"/>
  <c r="R6" i="1"/>
  <c r="W9" i="1"/>
  <c r="W7" i="1"/>
  <c r="W8" i="1"/>
  <c r="AA8" i="1" s="1"/>
  <c r="W10" i="1"/>
  <c r="W11" i="1"/>
  <c r="W12" i="1"/>
  <c r="W13" i="1"/>
  <c r="W14" i="1"/>
  <c r="W6" i="1"/>
  <c r="X13" i="1"/>
  <c r="X14" i="1"/>
  <c r="X15" i="1"/>
  <c r="AI9" i="4" l="1" a="1"/>
  <c r="AI9" i="4" s="1"/>
  <c r="AI8" i="4" a="1"/>
  <c r="AI8" i="4" s="1"/>
  <c r="AI10" i="4" a="1"/>
  <c r="AI10" i="4" s="1"/>
  <c r="AI14" i="4" a="1"/>
  <c r="AI14" i="4" s="1"/>
  <c r="AI7" i="4" a="1"/>
  <c r="AI7" i="4" s="1"/>
  <c r="U29" i="1"/>
  <c r="I34" i="1"/>
  <c r="I35" i="1" s="1"/>
  <c r="D2" i="1" s="1"/>
  <c r="J29" i="1"/>
  <c r="K34" i="1"/>
  <c r="J34" i="1"/>
  <c r="I29" i="1"/>
  <c r="S30" i="1"/>
  <c r="F6" i="1"/>
  <c r="X7" i="1"/>
  <c r="X8" i="1"/>
  <c r="X9" i="1"/>
  <c r="X10" i="1"/>
  <c r="X11" i="1"/>
  <c r="X12" i="1"/>
  <c r="U34" i="1" l="1"/>
  <c r="U35" i="1" s="1"/>
  <c r="AA7" i="1"/>
  <c r="X6" i="1"/>
  <c r="AA9" i="1"/>
  <c r="AA11" i="1"/>
  <c r="AA13" i="1"/>
  <c r="AA14" i="1"/>
  <c r="AA15" i="1"/>
  <c r="AD7" i="1"/>
  <c r="AE7" i="1" s="1"/>
  <c r="AD8" i="1"/>
  <c r="AE8" i="1" s="1"/>
  <c r="AD9" i="1"/>
  <c r="AE9" i="1" s="1"/>
  <c r="AD10" i="1"/>
  <c r="AE10" i="1" s="1"/>
  <c r="AD11" i="1"/>
  <c r="AE11" i="1" s="1"/>
  <c r="AD12" i="1"/>
  <c r="AE12" i="1" s="1"/>
  <c r="AD13" i="1"/>
  <c r="AE13" i="1" s="1"/>
  <c r="AD14" i="1"/>
  <c r="AE14" i="1" s="1"/>
  <c r="AD15" i="1"/>
  <c r="AE15" i="1" s="1"/>
  <c r="Y8" i="1"/>
  <c r="Z8" i="1"/>
  <c r="Y9" i="1"/>
  <c r="Z9" i="1"/>
  <c r="Y11" i="1"/>
  <c r="Z11" i="1"/>
  <c r="Y13" i="1"/>
  <c r="Z13" i="1"/>
  <c r="Y14" i="1"/>
  <c r="Z14" i="1"/>
  <c r="Y15" i="1"/>
  <c r="Z15" i="1"/>
  <c r="Y10" i="1"/>
  <c r="AB31" i="1" s="1"/>
  <c r="Y12" i="1"/>
  <c r="AD6" i="1"/>
  <c r="AE6" i="1" s="1"/>
  <c r="AA35" i="1"/>
  <c r="AA34" i="1"/>
  <c r="AA33" i="1"/>
  <c r="F15" i="1"/>
  <c r="F14" i="1"/>
  <c r="F13" i="1"/>
  <c r="F12" i="1"/>
  <c r="F11" i="1"/>
  <c r="F10" i="1"/>
  <c r="F9" i="1"/>
  <c r="F8" i="1"/>
  <c r="T30" i="1"/>
  <c r="F7" i="1"/>
  <c r="D1" i="1" l="1"/>
  <c r="AC29" i="1"/>
  <c r="AC33" i="1"/>
  <c r="AD29" i="1"/>
  <c r="AD33" i="1"/>
  <c r="O28" i="1" s="1"/>
  <c r="O30" i="1" s="1"/>
  <c r="AB29" i="1"/>
  <c r="AB33" i="1"/>
  <c r="AD30" i="1"/>
  <c r="AA31" i="1"/>
  <c r="AA12" i="1"/>
  <c r="Z12" i="1"/>
  <c r="AA30" i="1"/>
  <c r="AA10" i="1"/>
  <c r="AD31" i="1" s="1"/>
  <c r="Z10" i="1"/>
  <c r="AC31" i="1" s="1"/>
  <c r="Z7" i="1"/>
  <c r="Y7" i="1"/>
  <c r="AA6" i="1"/>
  <c r="AD32" i="1" s="1"/>
  <c r="Z6" i="1"/>
  <c r="AC32" i="1" s="1"/>
  <c r="Y6" i="1"/>
  <c r="AB32" i="1" s="1"/>
  <c r="AA32" i="1"/>
  <c r="AA29" i="1"/>
  <c r="AA28" i="1"/>
  <c r="I30" i="1"/>
  <c r="P28" i="1"/>
  <c r="P30" i="1" s="1"/>
  <c r="Q28" i="1"/>
  <c r="Q30" i="1" s="1"/>
  <c r="AD28" i="1" l="1"/>
  <c r="AC30" i="1"/>
  <c r="AC28" i="1"/>
  <c r="AB30" i="1"/>
  <c r="AB28" i="1"/>
  <c r="N28" i="1"/>
  <c r="N30" i="1" s="1"/>
  <c r="K28" i="1"/>
  <c r="K30" i="1" s="1"/>
  <c r="L28" i="1" l="1"/>
  <c r="L30" i="1" s="1"/>
  <c r="J28" i="1"/>
  <c r="J30" i="1" s="1"/>
  <c r="AI6" i="1" s="1" a="1"/>
  <c r="AI6" i="1" s="1"/>
  <c r="M28" i="1"/>
  <c r="M30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<sst xmlns="http://schemas.openxmlformats.org/spreadsheetml/2006/main" count="345" uniqueCount="184">
  <si>
    <t>広告物</t>
    <rPh sb="0" eb="2">
      <t>コウコク</t>
    </rPh>
    <rPh sb="2" eb="3">
      <t>ブツ</t>
    </rPh>
    <phoneticPr fontId="1"/>
  </si>
  <si>
    <t>壁幕・壁面・垣塀広告物</t>
    <rPh sb="0" eb="2">
      <t>ヘキマク</t>
    </rPh>
    <rPh sb="3" eb="5">
      <t>ヘキメン</t>
    </rPh>
    <rPh sb="6" eb="8">
      <t>カキヘイ</t>
    </rPh>
    <rPh sb="8" eb="11">
      <t>コウコクブツ</t>
    </rPh>
    <phoneticPr fontId="1"/>
  </si>
  <si>
    <t>広告板広告塔・屋上広告物</t>
    <rPh sb="0" eb="6">
      <t>コウコクバンコウコクトウ</t>
    </rPh>
    <rPh sb="7" eb="9">
      <t>オクジョウ</t>
    </rPh>
    <rPh sb="9" eb="12">
      <t>コウコクブツ</t>
    </rPh>
    <phoneticPr fontId="1"/>
  </si>
  <si>
    <t>番号
A</t>
    <rPh sb="0" eb="2">
      <t>バンゴウ</t>
    </rPh>
    <phoneticPr fontId="1"/>
  </si>
  <si>
    <t>番号
B</t>
    <rPh sb="0" eb="2">
      <t>バンゴウ</t>
    </rPh>
    <phoneticPr fontId="1"/>
  </si>
  <si>
    <t>方角</t>
    <rPh sb="0" eb="2">
      <t>ホウガク</t>
    </rPh>
    <phoneticPr fontId="1"/>
  </si>
  <si>
    <t>種別+方角</t>
    <rPh sb="3" eb="5">
      <t>ホウガク</t>
    </rPh>
    <phoneticPr fontId="1"/>
  </si>
  <si>
    <t>工作物
上端(H)</t>
    <rPh sb="0" eb="3">
      <t>コウサクブツ</t>
    </rPh>
    <rPh sb="4" eb="6">
      <t>ジョウタン</t>
    </rPh>
    <phoneticPr fontId="1"/>
  </si>
  <si>
    <t>たて</t>
    <phoneticPr fontId="1"/>
  </si>
  <si>
    <t>よこ</t>
    <phoneticPr fontId="1"/>
  </si>
  <si>
    <t>面積
（㎡）</t>
    <rPh sb="0" eb="2">
      <t>メンセキ</t>
    </rPh>
    <phoneticPr fontId="1"/>
  </si>
  <si>
    <t>利用割合
（％）</t>
    <rPh sb="0" eb="4">
      <t>リヨウワリアイ</t>
    </rPh>
    <phoneticPr fontId="1"/>
  </si>
  <si>
    <t>100㎡
未満</t>
    <rPh sb="5" eb="7">
      <t>ミマン</t>
    </rPh>
    <phoneticPr fontId="1"/>
  </si>
  <si>
    <t>100㎡以上200㎡未満</t>
    <rPh sb="4" eb="6">
      <t>イジョウ</t>
    </rPh>
    <rPh sb="10" eb="12">
      <t>ミマン</t>
    </rPh>
    <phoneticPr fontId="1"/>
  </si>
  <si>
    <t>200㎡
以上</t>
    <rPh sb="5" eb="7">
      <t>イジョウ</t>
    </rPh>
    <phoneticPr fontId="1"/>
  </si>
  <si>
    <t>高さ１５ｍ以内</t>
    <rPh sb="0" eb="1">
      <t>タカ</t>
    </rPh>
    <rPh sb="5" eb="7">
      <t>イナイ</t>
    </rPh>
    <phoneticPr fontId="1"/>
  </si>
  <si>
    <t>合計高さ５１ｍ以内</t>
    <rPh sb="0" eb="2">
      <t>ゴウケイ</t>
    </rPh>
    <rPh sb="2" eb="3">
      <t>タカ</t>
    </rPh>
    <rPh sb="7" eb="9">
      <t>イナイ</t>
    </rPh>
    <phoneticPr fontId="1"/>
  </si>
  <si>
    <t>判定</t>
    <rPh sb="0" eb="2">
      <t>ハンテイ</t>
    </rPh>
    <phoneticPr fontId="1"/>
  </si>
  <si>
    <t>板塔</t>
    <rPh sb="0" eb="2">
      <t>バントウ</t>
    </rPh>
    <phoneticPr fontId="1"/>
  </si>
  <si>
    <t>壁面・東</t>
    <rPh sb="0" eb="2">
      <t>ヘキメン</t>
    </rPh>
    <rPh sb="3" eb="4">
      <t>ヒガシ</t>
    </rPh>
    <phoneticPr fontId="1"/>
  </si>
  <si>
    <t>壁面・西</t>
    <rPh sb="0" eb="2">
      <t>ヘキメン</t>
    </rPh>
    <rPh sb="3" eb="4">
      <t>ニシ</t>
    </rPh>
    <phoneticPr fontId="1"/>
  </si>
  <si>
    <t>壁面・南</t>
    <rPh sb="0" eb="2">
      <t>ヘキメン</t>
    </rPh>
    <rPh sb="3" eb="4">
      <t>ミナミ</t>
    </rPh>
    <phoneticPr fontId="1"/>
  </si>
  <si>
    <t>壁面・北</t>
    <rPh sb="0" eb="2">
      <t>ヘキメン</t>
    </rPh>
    <rPh sb="3" eb="4">
      <t>キタ</t>
    </rPh>
    <phoneticPr fontId="1"/>
  </si>
  <si>
    <t>垣塀・東</t>
    <rPh sb="0" eb="2">
      <t>カキヘイ</t>
    </rPh>
    <rPh sb="3" eb="4">
      <t>ヒガシ</t>
    </rPh>
    <phoneticPr fontId="1"/>
  </si>
  <si>
    <t>垣塀・西</t>
    <rPh sb="0" eb="2">
      <t>カキヘイ</t>
    </rPh>
    <rPh sb="3" eb="4">
      <t>ニシ</t>
    </rPh>
    <phoneticPr fontId="1"/>
  </si>
  <si>
    <t>垣塀・南</t>
    <rPh sb="0" eb="2">
      <t>カキヘイ</t>
    </rPh>
    <rPh sb="3" eb="4">
      <t>ミナミ</t>
    </rPh>
    <phoneticPr fontId="1"/>
  </si>
  <si>
    <t>垣塀・北</t>
    <rPh sb="0" eb="2">
      <t>カキヘイ</t>
    </rPh>
    <rPh sb="3" eb="4">
      <t>キタ</t>
    </rPh>
    <phoneticPr fontId="1"/>
  </si>
  <si>
    <t>基準</t>
    <rPh sb="0" eb="2">
      <t>キジュン</t>
    </rPh>
    <phoneticPr fontId="1"/>
  </si>
  <si>
    <t>可否</t>
    <rPh sb="0" eb="2">
      <t>カヒ</t>
    </rPh>
    <phoneticPr fontId="1"/>
  </si>
  <si>
    <t>※可→0、不可→1</t>
    <rPh sb="1" eb="2">
      <t>カ</t>
    </rPh>
    <rPh sb="5" eb="7">
      <t>フカ</t>
    </rPh>
    <phoneticPr fontId="1"/>
  </si>
  <si>
    <t>たて平均</t>
    <rPh sb="2" eb="4">
      <t>ヘイキン</t>
    </rPh>
    <phoneticPr fontId="1"/>
  </si>
  <si>
    <t>よこ平均</t>
    <rPh sb="2" eb="4">
      <t>ヘイキン</t>
    </rPh>
    <phoneticPr fontId="1"/>
  </si>
  <si>
    <t>面積平均</t>
    <rPh sb="0" eb="4">
      <t>メンセキヘイキン</t>
    </rPh>
    <phoneticPr fontId="1"/>
  </si>
  <si>
    <t>壁面東</t>
    <rPh sb="0" eb="1">
      <t>ヘキ</t>
    </rPh>
    <rPh sb="1" eb="2">
      <t>メン</t>
    </rPh>
    <rPh sb="2" eb="3">
      <t>ヒガシ</t>
    </rPh>
    <phoneticPr fontId="1"/>
  </si>
  <si>
    <t>壁面西</t>
    <rPh sb="0" eb="2">
      <t>ヘキメン</t>
    </rPh>
    <rPh sb="2" eb="3">
      <t>ニシ</t>
    </rPh>
    <phoneticPr fontId="1"/>
  </si>
  <si>
    <t>壁面南</t>
    <rPh sb="0" eb="2">
      <t>ヘキメン</t>
    </rPh>
    <rPh sb="2" eb="3">
      <t>ミナミ</t>
    </rPh>
    <phoneticPr fontId="1"/>
  </si>
  <si>
    <t>壁面北</t>
    <rPh sb="0" eb="2">
      <t>ヘキメン</t>
    </rPh>
    <rPh sb="2" eb="3">
      <t>キタ</t>
    </rPh>
    <phoneticPr fontId="1"/>
  </si>
  <si>
    <t>垣塀東</t>
    <rPh sb="0" eb="1">
      <t>カキ</t>
    </rPh>
    <rPh sb="1" eb="2">
      <t>ヘイ</t>
    </rPh>
    <rPh sb="2" eb="3">
      <t>ヒガシ</t>
    </rPh>
    <phoneticPr fontId="1"/>
  </si>
  <si>
    <t>垣塀西</t>
    <rPh sb="0" eb="1">
      <t>カキ</t>
    </rPh>
    <rPh sb="1" eb="2">
      <t>ヘイ</t>
    </rPh>
    <rPh sb="2" eb="3">
      <t>ニシ</t>
    </rPh>
    <phoneticPr fontId="1"/>
  </si>
  <si>
    <t>垣塀南</t>
    <rPh sb="0" eb="1">
      <t>カキ</t>
    </rPh>
    <rPh sb="1" eb="2">
      <t>ヘイ</t>
    </rPh>
    <rPh sb="2" eb="3">
      <t>ミナミ</t>
    </rPh>
    <phoneticPr fontId="1"/>
  </si>
  <si>
    <t>垣塀北</t>
    <rPh sb="0" eb="1">
      <t>カキ</t>
    </rPh>
    <rPh sb="1" eb="2">
      <t>ヘイ</t>
    </rPh>
    <rPh sb="2" eb="3">
      <t>キタ</t>
    </rPh>
    <phoneticPr fontId="1"/>
  </si>
  <si>
    <t>100㎡≦A&lt;200㎡　⇒　S≦A×1/3（33.3％）又はS≦50㎡</t>
    <rPh sb="28" eb="29">
      <t>マタ</t>
    </rPh>
    <phoneticPr fontId="1"/>
  </si>
  <si>
    <t>200㎡≦Ａ　⇒　Ｓ≦Ａ×1/4(25%）又はＳ≦70㎡</t>
    <rPh sb="21" eb="22">
      <t>マタ</t>
    </rPh>
    <phoneticPr fontId="1"/>
  </si>
  <si>
    <t>※禁止地域の場合さらに条件が付く</t>
    <rPh sb="1" eb="5">
      <t>キンシチイキ</t>
    </rPh>
    <rPh sb="6" eb="8">
      <t>バアイ</t>
    </rPh>
    <rPh sb="11" eb="13">
      <t>ジョウケン</t>
    </rPh>
    <rPh sb="14" eb="15">
      <t>ツ</t>
    </rPh>
    <phoneticPr fontId="1"/>
  </si>
  <si>
    <t>広告物全体（H）</t>
    <rPh sb="0" eb="3">
      <t>コウコクブツ</t>
    </rPh>
    <rPh sb="3" eb="5">
      <t>ゼンタイ</t>
    </rPh>
    <phoneticPr fontId="1"/>
  </si>
  <si>
    <t>工作物下端（H）</t>
    <rPh sb="0" eb="3">
      <t>コウサクブツ</t>
    </rPh>
    <rPh sb="3" eb="5">
      <t>カタン</t>
    </rPh>
    <phoneticPr fontId="1"/>
  </si>
  <si>
    <t>表示面積（H）</t>
    <rPh sb="0" eb="2">
      <t>ヒョウジ</t>
    </rPh>
    <rPh sb="2" eb="4">
      <t>メンセキ</t>
    </rPh>
    <phoneticPr fontId="1"/>
  </si>
  <si>
    <t>表示面積（W）</t>
    <rPh sb="0" eb="4">
      <t>ヒョウジメンセキ</t>
    </rPh>
    <phoneticPr fontId="1"/>
  </si>
  <si>
    <t>表示面積
（㎡）</t>
    <rPh sb="0" eb="2">
      <t>ヒョウジ</t>
    </rPh>
    <rPh sb="2" eb="4">
      <t>メンセキ</t>
    </rPh>
    <phoneticPr fontId="1"/>
  </si>
  <si>
    <t>事業所全体
合計面積</t>
    <rPh sb="0" eb="5">
      <t>ジギョウショゼンタイ</t>
    </rPh>
    <rPh sb="6" eb="8">
      <t>ゴウケイ</t>
    </rPh>
    <rPh sb="8" eb="10">
      <t>メンセキ</t>
    </rPh>
    <phoneticPr fontId="1"/>
  </si>
  <si>
    <t>広告物を含む建物全体（H）</t>
    <rPh sb="0" eb="3">
      <t>コウコクブツ</t>
    </rPh>
    <rPh sb="4" eb="5">
      <t>フク</t>
    </rPh>
    <rPh sb="6" eb="10">
      <t>タテモノゼンタイ</t>
    </rPh>
    <phoneticPr fontId="1"/>
  </si>
  <si>
    <t>壁面からの出幅</t>
    <rPh sb="0" eb="2">
      <t>ヘキメン</t>
    </rPh>
    <rPh sb="5" eb="7">
      <t>デハバ</t>
    </rPh>
    <phoneticPr fontId="1"/>
  </si>
  <si>
    <t>道路後退</t>
    <rPh sb="0" eb="4">
      <t>ドウロコウタイ</t>
    </rPh>
    <phoneticPr fontId="1"/>
  </si>
  <si>
    <t>その他目視基準</t>
    <rPh sb="2" eb="3">
      <t>タ</t>
    </rPh>
    <rPh sb="3" eb="5">
      <t>モクシ</t>
    </rPh>
    <rPh sb="5" eb="7">
      <t>キジュン</t>
    </rPh>
    <phoneticPr fontId="1"/>
  </si>
  <si>
    <t>建物の壁面面積に対する利用割合</t>
    <rPh sb="0" eb="2">
      <t>タテモノ</t>
    </rPh>
    <rPh sb="3" eb="5">
      <t>ヘキメン</t>
    </rPh>
    <rPh sb="5" eb="7">
      <t>メンセキ</t>
    </rPh>
    <rPh sb="8" eb="9">
      <t>タイ</t>
    </rPh>
    <rPh sb="11" eb="15">
      <t>リヨウワリアイ</t>
    </rPh>
    <phoneticPr fontId="1"/>
  </si>
  <si>
    <t>屋上</t>
  </si>
  <si>
    <t>&lt;=15,and工作物(H)&lt;=建物（H）×2/3</t>
    <phoneticPr fontId="1"/>
  </si>
  <si>
    <t>&lt;=51</t>
    <phoneticPr fontId="1"/>
  </si>
  <si>
    <t>有</t>
    <rPh sb="0" eb="1">
      <t>アリ</t>
    </rPh>
    <phoneticPr fontId="1"/>
  </si>
  <si>
    <t>突出</t>
  </si>
  <si>
    <t>&gt;=4.5(歩道区別なし)
&gt;=2.5(歩道区別あり)</t>
    <rPh sb="6" eb="10">
      <t>ホドウクベツ</t>
    </rPh>
    <rPh sb="20" eb="24">
      <t>ホドウクベツ</t>
    </rPh>
    <phoneticPr fontId="1"/>
  </si>
  <si>
    <t>&lt;=1</t>
    <phoneticPr fontId="1"/>
  </si>
  <si>
    <t>&lt;=20</t>
    <phoneticPr fontId="1"/>
  </si>
  <si>
    <t>&lt;=1.5</t>
    <phoneticPr fontId="1"/>
  </si>
  <si>
    <t>壁面</t>
  </si>
  <si>
    <t>壁面＞100→1/2
　　＜＝100,&gt;200→1/3　OR　50
　　&lt;=200→1/4　OR　70</t>
    <rPh sb="0" eb="2">
      <t>ヘキメン</t>
    </rPh>
    <phoneticPr fontId="1"/>
  </si>
  <si>
    <t>壁幕</t>
  </si>
  <si>
    <t>&lt;=15</t>
    <phoneticPr fontId="1"/>
  </si>
  <si>
    <t>板塔</t>
  </si>
  <si>
    <t>&lt;=30</t>
    <phoneticPr fontId="1"/>
  </si>
  <si>
    <t>垣塀</t>
  </si>
  <si>
    <t>のぼり</t>
  </si>
  <si>
    <t>&lt;=2</t>
    <phoneticPr fontId="1"/>
  </si>
  <si>
    <t>幕</t>
  </si>
  <si>
    <t>&lt;=10</t>
    <phoneticPr fontId="1"/>
  </si>
  <si>
    <t>野立</t>
    <rPh sb="0" eb="2">
      <t>ノダ</t>
    </rPh>
    <phoneticPr fontId="1"/>
  </si>
  <si>
    <t>案内</t>
    <rPh sb="0" eb="2">
      <t>アンナイ</t>
    </rPh>
    <phoneticPr fontId="1"/>
  </si>
  <si>
    <t>&lt;=３</t>
    <phoneticPr fontId="1"/>
  </si>
  <si>
    <t>片面&lt;=3,両面&lt;=6</t>
    <rPh sb="0" eb="2">
      <t>カタメン</t>
    </rPh>
    <rPh sb="6" eb="8">
      <t>リョウメン</t>
    </rPh>
    <phoneticPr fontId="1"/>
  </si>
  <si>
    <t>　</t>
  </si>
  <si>
    <t>突出し広告物</t>
    <rPh sb="0" eb="2">
      <t>ツキダ</t>
    </rPh>
    <rPh sb="3" eb="6">
      <t>コウコクブツ</t>
    </rPh>
    <phoneticPr fontId="1"/>
  </si>
  <si>
    <t>壁面出幅</t>
    <rPh sb="0" eb="2">
      <t>ヘキメン</t>
    </rPh>
    <rPh sb="2" eb="4">
      <t>デハバ</t>
    </rPh>
    <phoneticPr fontId="1"/>
  </si>
  <si>
    <t>敷地内外</t>
    <rPh sb="0" eb="3">
      <t>シキチナイ</t>
    </rPh>
    <rPh sb="3" eb="4">
      <t>ガイ</t>
    </rPh>
    <phoneticPr fontId="1"/>
  </si>
  <si>
    <t>立看板</t>
    <rPh sb="0" eb="1">
      <t>タ</t>
    </rPh>
    <rPh sb="1" eb="3">
      <t>カンバン</t>
    </rPh>
    <phoneticPr fontId="1"/>
  </si>
  <si>
    <t>建物、垣塀</t>
    <rPh sb="0" eb="2">
      <t>タテモノ</t>
    </rPh>
    <rPh sb="3" eb="5">
      <t>カキヘイ</t>
    </rPh>
    <phoneticPr fontId="1"/>
  </si>
  <si>
    <t>面積
補正値</t>
    <rPh sb="0" eb="2">
      <t>メンセキ</t>
    </rPh>
    <rPh sb="3" eb="6">
      <t>ホセイチ</t>
    </rPh>
    <phoneticPr fontId="1"/>
  </si>
  <si>
    <t>面積
補正値</t>
    <phoneticPr fontId="1"/>
  </si>
  <si>
    <t>屋上広告物</t>
    <rPh sb="0" eb="2">
      <t>オクジョウ</t>
    </rPh>
    <rPh sb="2" eb="5">
      <t>コウコクブツ</t>
    </rPh>
    <phoneticPr fontId="1"/>
  </si>
  <si>
    <t>脚部高さ</t>
    <rPh sb="0" eb="2">
      <t>キャクブ</t>
    </rPh>
    <rPh sb="2" eb="3">
      <t>タカ</t>
    </rPh>
    <phoneticPr fontId="1"/>
  </si>
  <si>
    <t>工作物
下端(H)</t>
    <rPh sb="0" eb="3">
      <t>コウサクブツ</t>
    </rPh>
    <rPh sb="4" eb="6">
      <t>カタン</t>
    </rPh>
    <phoneticPr fontId="1"/>
  </si>
  <si>
    <t>歩車道区別</t>
    <rPh sb="0" eb="3">
      <t>ホシャドウ</t>
    </rPh>
    <rPh sb="3" eb="5">
      <t>クベツ</t>
    </rPh>
    <phoneticPr fontId="1"/>
  </si>
  <si>
    <t>上限２／３以内</t>
    <rPh sb="0" eb="2">
      <t>ジョウゲン</t>
    </rPh>
    <rPh sb="5" eb="7">
      <t>イナイ</t>
    </rPh>
    <phoneticPr fontId="1"/>
  </si>
  <si>
    <t>管理用
区分</t>
    <rPh sb="0" eb="3">
      <t>カンリヨウ</t>
    </rPh>
    <rPh sb="4" eb="6">
      <t>クブン</t>
    </rPh>
    <phoneticPr fontId="1"/>
  </si>
  <si>
    <t>広告物
種別</t>
    <rPh sb="0" eb="3">
      <t>コウコクブツ</t>
    </rPh>
    <rPh sb="4" eb="6">
      <t>シュベツ</t>
    </rPh>
    <phoneticPr fontId="1"/>
  </si>
  <si>
    <t>突出し</t>
    <rPh sb="0" eb="2">
      <t>ツキダ</t>
    </rPh>
    <phoneticPr fontId="1"/>
  </si>
  <si>
    <t>屋上</t>
    <rPh sb="0" eb="2">
      <t>オクジョウ</t>
    </rPh>
    <phoneticPr fontId="1"/>
  </si>
  <si>
    <t>のぼり</t>
    <phoneticPr fontId="1"/>
  </si>
  <si>
    <t>事業所計</t>
    <rPh sb="0" eb="3">
      <t>ジギョウショ</t>
    </rPh>
    <rPh sb="3" eb="4">
      <t>ケイ</t>
    </rPh>
    <phoneticPr fontId="1"/>
  </si>
  <si>
    <t>地域</t>
    <rPh sb="0" eb="2">
      <t>チイキ</t>
    </rPh>
    <phoneticPr fontId="1"/>
  </si>
  <si>
    <t>管理用
許可地域</t>
    <rPh sb="0" eb="3">
      <t>カンリヨウ</t>
    </rPh>
    <rPh sb="4" eb="6">
      <t>キョカ</t>
    </rPh>
    <rPh sb="6" eb="8">
      <t>チイキ</t>
    </rPh>
    <phoneticPr fontId="1"/>
  </si>
  <si>
    <t>広告幕本数
(３本以下）</t>
    <rPh sb="0" eb="3">
      <t>コウコクマク</t>
    </rPh>
    <rPh sb="3" eb="5">
      <t>ホンスウ</t>
    </rPh>
    <rPh sb="8" eb="9">
      <t>ホン</t>
    </rPh>
    <rPh sb="9" eb="11">
      <t>イカ</t>
    </rPh>
    <phoneticPr fontId="1"/>
  </si>
  <si>
    <t>広告幕面積</t>
    <rPh sb="0" eb="3">
      <t>コウコクマク</t>
    </rPh>
    <rPh sb="3" eb="5">
      <t>メンセキ</t>
    </rPh>
    <phoneticPr fontId="1"/>
  </si>
  <si>
    <t>許可</t>
  </si>
  <si>
    <t>面数</t>
    <rPh sb="0" eb="1">
      <t>メン</t>
    </rPh>
    <rPh sb="1" eb="2">
      <t>スウ</t>
    </rPh>
    <phoneticPr fontId="1"/>
  </si>
  <si>
    <t>道路突出</t>
    <rPh sb="0" eb="2">
      <t>ドウロ</t>
    </rPh>
    <rPh sb="2" eb="4">
      <t>ツキダ</t>
    </rPh>
    <phoneticPr fontId="1"/>
  </si>
  <si>
    <t>⑲</t>
    <phoneticPr fontId="1"/>
  </si>
  <si>
    <t>⑱</t>
    <phoneticPr fontId="1"/>
  </si>
  <si>
    <t>⑰</t>
    <phoneticPr fontId="1"/>
  </si>
  <si>
    <t>⑯</t>
    <phoneticPr fontId="1"/>
  </si>
  <si>
    <t>①</t>
    <phoneticPr fontId="1"/>
  </si>
  <si>
    <t>②</t>
    <phoneticPr fontId="1"/>
  </si>
  <si>
    <t>③</t>
    <phoneticPr fontId="1"/>
  </si>
  <si>
    <t>④</t>
    <phoneticPr fontId="1"/>
  </si>
  <si>
    <t>⑥</t>
    <phoneticPr fontId="1"/>
  </si>
  <si>
    <t>⑦</t>
    <phoneticPr fontId="1"/>
  </si>
  <si>
    <t>⑧</t>
    <phoneticPr fontId="1"/>
  </si>
  <si>
    <t>⑨</t>
    <phoneticPr fontId="1"/>
  </si>
  <si>
    <t>⑩</t>
    <phoneticPr fontId="1"/>
  </si>
  <si>
    <t>⑪</t>
    <phoneticPr fontId="1"/>
  </si>
  <si>
    <t>⑫</t>
    <phoneticPr fontId="1"/>
  </si>
  <si>
    <t>⑬</t>
    <phoneticPr fontId="1"/>
  </si>
  <si>
    <t>⑭</t>
    <phoneticPr fontId="1"/>
  </si>
  <si>
    <t>⑮</t>
    <phoneticPr fontId="1"/>
  </si>
  <si>
    <t>⑤</t>
    <phoneticPr fontId="1"/>
  </si>
  <si>
    <t>可・否</t>
    <rPh sb="0" eb="1">
      <t>カ</t>
    </rPh>
    <rPh sb="2" eb="3">
      <t>イナ</t>
    </rPh>
    <phoneticPr fontId="1"/>
  </si>
  <si>
    <t>高さ</t>
    <rPh sb="0" eb="1">
      <t>タカ</t>
    </rPh>
    <phoneticPr fontId="1"/>
  </si>
  <si>
    <t>高さ</t>
    <rPh sb="0" eb="1">
      <t>タカ</t>
    </rPh>
    <phoneticPr fontId="1"/>
  </si>
  <si>
    <t>壁面・
垣塀からの
はみ出し
可・否</t>
    <rPh sb="0" eb="2">
      <t>ヘキメン</t>
    </rPh>
    <rPh sb="4" eb="6">
      <t>カキヘイ</t>
    </rPh>
    <rPh sb="12" eb="13">
      <t>ダ</t>
    </rPh>
    <rPh sb="15" eb="16">
      <t>カ</t>
    </rPh>
    <rPh sb="17" eb="18">
      <t>イナ</t>
    </rPh>
    <phoneticPr fontId="1"/>
  </si>
  <si>
    <t>工作物
＋建物高</t>
    <rPh sb="0" eb="3">
      <t>コウサクブツ</t>
    </rPh>
    <rPh sb="5" eb="8">
      <t>タテモノタカ</t>
    </rPh>
    <phoneticPr fontId="1"/>
  </si>
  <si>
    <t>道路突出</t>
    <rPh sb="0" eb="2">
      <t>ドウロ</t>
    </rPh>
    <rPh sb="2" eb="3">
      <t>ツ</t>
    </rPh>
    <rPh sb="3" eb="4">
      <t>ダ</t>
    </rPh>
    <phoneticPr fontId="1"/>
  </si>
  <si>
    <t>広告物の
合計</t>
    <rPh sb="0" eb="3">
      <t>コウコクブツ</t>
    </rPh>
    <rPh sb="5" eb="7">
      <t>ゴウケイ</t>
    </rPh>
    <phoneticPr fontId="1"/>
  </si>
  <si>
    <t>広告物番号（子台帳の番号）を入力</t>
    <rPh sb="0" eb="3">
      <t>コウコクブツ</t>
    </rPh>
    <rPh sb="3" eb="5">
      <t>バンゴウ</t>
    </rPh>
    <rPh sb="6" eb="9">
      <t>コダイチョウ</t>
    </rPh>
    <rPh sb="10" eb="12">
      <t>バンゴウ</t>
    </rPh>
    <rPh sb="14" eb="16">
      <t>ニュウリョク</t>
    </rPh>
    <phoneticPr fontId="1"/>
  </si>
  <si>
    <t>管理用広告物の場合、管理用を選択（通常広告物の場合は未入力）</t>
    <rPh sb="0" eb="6">
      <t>カンリヨウコウコクブツ</t>
    </rPh>
    <rPh sb="7" eb="9">
      <t>バアイ</t>
    </rPh>
    <rPh sb="10" eb="13">
      <t>カンリヨウ</t>
    </rPh>
    <rPh sb="14" eb="16">
      <t>センタク</t>
    </rPh>
    <rPh sb="17" eb="19">
      <t>ツウジョウ</t>
    </rPh>
    <rPh sb="19" eb="22">
      <t>コウコクブツ</t>
    </rPh>
    <rPh sb="23" eb="25">
      <t>バアイ</t>
    </rPh>
    <rPh sb="26" eb="29">
      <t>ミニュウリョク</t>
    </rPh>
    <phoneticPr fontId="1"/>
  </si>
  <si>
    <t>広告物が壁面、垣塀、壁幕の場合に方角を選択（その他の広告物の場合は未入力）</t>
    <rPh sb="0" eb="3">
      <t>コウコクブツ</t>
    </rPh>
    <rPh sb="4" eb="6">
      <t>ヘキメン</t>
    </rPh>
    <rPh sb="7" eb="9">
      <t>カキヘイ</t>
    </rPh>
    <rPh sb="10" eb="11">
      <t>ヘキ</t>
    </rPh>
    <rPh sb="11" eb="12">
      <t>マク</t>
    </rPh>
    <rPh sb="13" eb="15">
      <t>バアイ</t>
    </rPh>
    <rPh sb="16" eb="18">
      <t>ホウガク</t>
    </rPh>
    <rPh sb="19" eb="21">
      <t>センタク</t>
    </rPh>
    <rPh sb="24" eb="25">
      <t>タ</t>
    </rPh>
    <rPh sb="26" eb="29">
      <t>コウコクブツ</t>
    </rPh>
    <rPh sb="30" eb="32">
      <t>バアイ</t>
    </rPh>
    <rPh sb="33" eb="36">
      <t>ミニュウリョク</t>
    </rPh>
    <phoneticPr fontId="1"/>
  </si>
  <si>
    <t>許可地域か禁止地域を選択（通常は許可地域を表示）</t>
    <rPh sb="0" eb="2">
      <t>キョカ</t>
    </rPh>
    <rPh sb="2" eb="4">
      <t>チイキ</t>
    </rPh>
    <rPh sb="5" eb="7">
      <t>キンシ</t>
    </rPh>
    <rPh sb="7" eb="9">
      <t>チイキ</t>
    </rPh>
    <rPh sb="10" eb="12">
      <t>センタク</t>
    </rPh>
    <rPh sb="13" eb="15">
      <t>ツウジョウ</t>
    </rPh>
    <rPh sb="16" eb="20">
      <t>キョカチイキ</t>
    </rPh>
    <rPh sb="21" eb="23">
      <t>ヒョウジ</t>
    </rPh>
    <phoneticPr fontId="1"/>
  </si>
  <si>
    <t>工作物（広告物）の地面から上端までの高さを入力（単位はメートル）</t>
    <rPh sb="0" eb="3">
      <t>コウサクブツ</t>
    </rPh>
    <rPh sb="4" eb="7">
      <t>コウコクブツ</t>
    </rPh>
    <rPh sb="9" eb="11">
      <t>ジメン</t>
    </rPh>
    <rPh sb="13" eb="15">
      <t>ジョウタン</t>
    </rPh>
    <rPh sb="18" eb="19">
      <t>タカ</t>
    </rPh>
    <rPh sb="21" eb="23">
      <t>ニュウリョク</t>
    </rPh>
    <rPh sb="24" eb="26">
      <t>タンイ</t>
    </rPh>
    <phoneticPr fontId="1"/>
  </si>
  <si>
    <t>工作物（広告物）の地面から下端までの高さを入力（単位はメートル）</t>
    <rPh sb="0" eb="3">
      <t>コウサクブツ</t>
    </rPh>
    <rPh sb="4" eb="7">
      <t>コウコクブツ</t>
    </rPh>
    <rPh sb="9" eb="11">
      <t>ジメン</t>
    </rPh>
    <rPh sb="13" eb="15">
      <t>カタン</t>
    </rPh>
    <rPh sb="18" eb="19">
      <t>タカ</t>
    </rPh>
    <rPh sb="21" eb="23">
      <t>ニュウリョク</t>
    </rPh>
    <rPh sb="24" eb="26">
      <t>タンイ</t>
    </rPh>
    <phoneticPr fontId="1"/>
  </si>
  <si>
    <t>広告物の縦のサイズを入力（単位はメートル）</t>
    <rPh sb="0" eb="2">
      <t>コウコク</t>
    </rPh>
    <rPh sb="2" eb="3">
      <t>ブツ</t>
    </rPh>
    <rPh sb="4" eb="5">
      <t>タテ</t>
    </rPh>
    <rPh sb="10" eb="12">
      <t>ニュウリョク</t>
    </rPh>
    <rPh sb="13" eb="15">
      <t>タンイ</t>
    </rPh>
    <phoneticPr fontId="1"/>
  </si>
  <si>
    <t>広告物の横のサイズを入力（単位はメートル）</t>
    <rPh sb="0" eb="2">
      <t>コウコク</t>
    </rPh>
    <rPh sb="2" eb="3">
      <t>ブツ</t>
    </rPh>
    <rPh sb="4" eb="5">
      <t>ヨコ</t>
    </rPh>
    <rPh sb="10" eb="12">
      <t>ニュウリョク</t>
    </rPh>
    <rPh sb="13" eb="15">
      <t>タンイ</t>
    </rPh>
    <phoneticPr fontId="1"/>
  </si>
  <si>
    <t>広告物の面数を入力</t>
    <rPh sb="0" eb="3">
      <t>コウコクブツ</t>
    </rPh>
    <rPh sb="4" eb="6">
      <t>メンスウ</t>
    </rPh>
    <rPh sb="7" eb="9">
      <t>ニュウリョク</t>
    </rPh>
    <phoneticPr fontId="1"/>
  </si>
  <si>
    <t>屋上広告物に脚部が在る場合に脚部のサイズを入力（単位はメートル）　※屋上広告物以外の場合は未入力</t>
    <rPh sb="0" eb="5">
      <t>オクジョウコウコクブツ</t>
    </rPh>
    <rPh sb="6" eb="7">
      <t>キャク</t>
    </rPh>
    <rPh sb="7" eb="8">
      <t>ブ</t>
    </rPh>
    <rPh sb="9" eb="10">
      <t>ア</t>
    </rPh>
    <rPh sb="11" eb="13">
      <t>バアイ</t>
    </rPh>
    <rPh sb="14" eb="16">
      <t>キャクブ</t>
    </rPh>
    <rPh sb="21" eb="23">
      <t>ニュウリョク</t>
    </rPh>
    <rPh sb="24" eb="26">
      <t>タンイ</t>
    </rPh>
    <rPh sb="34" eb="39">
      <t>オクジョウコウコクブツ</t>
    </rPh>
    <rPh sb="39" eb="41">
      <t>イガイ</t>
    </rPh>
    <rPh sb="42" eb="44">
      <t>バアイ</t>
    </rPh>
    <rPh sb="45" eb="48">
      <t>ミニュウリョク</t>
    </rPh>
    <phoneticPr fontId="1"/>
  </si>
  <si>
    <t>突出し広告物の場合、敷地内・外を選択　※突出し広告物以外の場合は未入力</t>
    <rPh sb="0" eb="2">
      <t>ツキダ</t>
    </rPh>
    <rPh sb="3" eb="6">
      <t>コウコクブツ</t>
    </rPh>
    <rPh sb="7" eb="9">
      <t>バアイ</t>
    </rPh>
    <rPh sb="10" eb="13">
      <t>シキチナイ</t>
    </rPh>
    <rPh sb="14" eb="15">
      <t>ガイ</t>
    </rPh>
    <rPh sb="16" eb="18">
      <t>センタク</t>
    </rPh>
    <rPh sb="20" eb="22">
      <t>ツキダ</t>
    </rPh>
    <rPh sb="23" eb="26">
      <t>コウコクブツ</t>
    </rPh>
    <rPh sb="26" eb="28">
      <t>イガイ</t>
    </rPh>
    <rPh sb="29" eb="31">
      <t>バアイ</t>
    </rPh>
    <rPh sb="32" eb="35">
      <t>ミニュウリョク</t>
    </rPh>
    <phoneticPr fontId="1"/>
  </si>
  <si>
    <t>突出し広告物の場合、壁面からの出幅を入力（単位はメートル）　※突出し広告物以外の場合は未入力</t>
    <rPh sb="0" eb="2">
      <t>ツキダ</t>
    </rPh>
    <rPh sb="3" eb="6">
      <t>コウコクブツ</t>
    </rPh>
    <rPh sb="7" eb="9">
      <t>バアイ</t>
    </rPh>
    <rPh sb="10" eb="12">
      <t>ヘキメン</t>
    </rPh>
    <rPh sb="15" eb="17">
      <t>デハバ</t>
    </rPh>
    <rPh sb="18" eb="20">
      <t>ニュウリョク</t>
    </rPh>
    <rPh sb="21" eb="23">
      <t>タンイ</t>
    </rPh>
    <rPh sb="31" eb="33">
      <t>ツキダ</t>
    </rPh>
    <rPh sb="34" eb="37">
      <t>コウコクブツ</t>
    </rPh>
    <rPh sb="37" eb="39">
      <t>イガイ</t>
    </rPh>
    <rPh sb="40" eb="42">
      <t>バアイ</t>
    </rPh>
    <rPh sb="43" eb="46">
      <t>ミニュウリョク</t>
    </rPh>
    <phoneticPr fontId="1"/>
  </si>
  <si>
    <t>突出し広告物の場合、道路への突出し幅を入力（単位はメートル）　※突出し広告物以外の場合は未入力</t>
    <rPh sb="0" eb="2">
      <t>ツキダ</t>
    </rPh>
    <rPh sb="3" eb="6">
      <t>コウコクブツ</t>
    </rPh>
    <rPh sb="7" eb="9">
      <t>バアイ</t>
    </rPh>
    <rPh sb="10" eb="12">
      <t>ドウロ</t>
    </rPh>
    <rPh sb="14" eb="16">
      <t>ツキダ</t>
    </rPh>
    <rPh sb="17" eb="18">
      <t>ハバ</t>
    </rPh>
    <rPh sb="19" eb="21">
      <t>ニュウリョク</t>
    </rPh>
    <rPh sb="22" eb="24">
      <t>タンイ</t>
    </rPh>
    <rPh sb="32" eb="34">
      <t>ツキダ</t>
    </rPh>
    <rPh sb="35" eb="38">
      <t>コウコクブツ</t>
    </rPh>
    <rPh sb="38" eb="40">
      <t>イガイ</t>
    </rPh>
    <rPh sb="41" eb="43">
      <t>バアイ</t>
    </rPh>
    <rPh sb="44" eb="47">
      <t>ミニュウリョク</t>
    </rPh>
    <phoneticPr fontId="1"/>
  </si>
  <si>
    <t>突出し広告物の場合、歩車道の区別の有無を選択　※突出し広告物以外の場合は未入力</t>
    <rPh sb="0" eb="2">
      <t>ツキダ</t>
    </rPh>
    <rPh sb="3" eb="6">
      <t>コウコクブツ</t>
    </rPh>
    <rPh sb="7" eb="9">
      <t>バアイ</t>
    </rPh>
    <rPh sb="10" eb="13">
      <t>ホシャドウ</t>
    </rPh>
    <rPh sb="14" eb="16">
      <t>クベツ</t>
    </rPh>
    <rPh sb="17" eb="19">
      <t>ウム</t>
    </rPh>
    <rPh sb="20" eb="22">
      <t>センタク</t>
    </rPh>
    <rPh sb="24" eb="26">
      <t>ツキダ</t>
    </rPh>
    <rPh sb="27" eb="30">
      <t>コウコクブツ</t>
    </rPh>
    <rPh sb="30" eb="32">
      <t>イガイ</t>
    </rPh>
    <rPh sb="33" eb="35">
      <t>バアイ</t>
    </rPh>
    <rPh sb="36" eb="39">
      <t>ミニュウリョク</t>
    </rPh>
    <phoneticPr fontId="1"/>
  </si>
  <si>
    <t>広告物の面積の補正値を入力（単位は平方メートル、減の場合にはマイナス符号も入力）</t>
    <rPh sb="0" eb="3">
      <t>コウコクブツ</t>
    </rPh>
    <rPh sb="4" eb="6">
      <t>メンセキ</t>
    </rPh>
    <rPh sb="7" eb="10">
      <t>ホセイチ</t>
    </rPh>
    <rPh sb="11" eb="13">
      <t>ニュウリョク</t>
    </rPh>
    <rPh sb="14" eb="16">
      <t>タンイ</t>
    </rPh>
    <rPh sb="17" eb="19">
      <t>ヘイホウ</t>
    </rPh>
    <rPh sb="24" eb="25">
      <t>ゲン</t>
    </rPh>
    <rPh sb="26" eb="28">
      <t>バアイ</t>
    </rPh>
    <rPh sb="34" eb="36">
      <t>フゴウ</t>
    </rPh>
    <rPh sb="37" eb="39">
      <t>ニュウリョク</t>
    </rPh>
    <phoneticPr fontId="1"/>
  </si>
  <si>
    <t>壁面の面積の補正値を入力（単位は平方メートル、減の場合にはマイナス符号も入力）</t>
    <rPh sb="0" eb="2">
      <t>ヘキメン</t>
    </rPh>
    <rPh sb="3" eb="5">
      <t>メンセキ</t>
    </rPh>
    <rPh sb="6" eb="9">
      <t>ホセイチ</t>
    </rPh>
    <rPh sb="10" eb="12">
      <t>ニュウリョク</t>
    </rPh>
    <rPh sb="13" eb="15">
      <t>タンイ</t>
    </rPh>
    <rPh sb="16" eb="18">
      <t>ヘイホウ</t>
    </rPh>
    <rPh sb="23" eb="24">
      <t>ゲン</t>
    </rPh>
    <rPh sb="25" eb="27">
      <t>バアイ</t>
    </rPh>
    <rPh sb="33" eb="35">
      <t>フゴウ</t>
    </rPh>
    <rPh sb="36" eb="38">
      <t>ニュウリョク</t>
    </rPh>
    <phoneticPr fontId="1"/>
  </si>
  <si>
    <t>壁面（建物・垣塀）の高さを入力（単位はメートル）</t>
    <rPh sb="0" eb="2">
      <t>ヘキメン</t>
    </rPh>
    <rPh sb="3" eb="5">
      <t>タテモノ</t>
    </rPh>
    <rPh sb="6" eb="8">
      <t>カキヘイ</t>
    </rPh>
    <rPh sb="10" eb="11">
      <t>タカ</t>
    </rPh>
    <rPh sb="13" eb="15">
      <t>ニュウリョク</t>
    </rPh>
    <rPh sb="16" eb="18">
      <t>タンイ</t>
    </rPh>
    <phoneticPr fontId="1"/>
  </si>
  <si>
    <t>壁面（建物・垣塀）の横幅さを入力（単位はメートル）</t>
    <rPh sb="0" eb="2">
      <t>ヘキメン</t>
    </rPh>
    <rPh sb="3" eb="5">
      <t>タテモノ</t>
    </rPh>
    <rPh sb="6" eb="8">
      <t>カキヘイ</t>
    </rPh>
    <rPh sb="10" eb="12">
      <t>ヨコハバ</t>
    </rPh>
    <rPh sb="14" eb="16">
      <t>ニュウリョク</t>
    </rPh>
    <rPh sb="17" eb="19">
      <t>タンイ</t>
    </rPh>
    <phoneticPr fontId="1"/>
  </si>
  <si>
    <t>表示Ａ</t>
    <rPh sb="0" eb="2">
      <t>ヒョウジ</t>
    </rPh>
    <phoneticPr fontId="1"/>
  </si>
  <si>
    <t>表示Ｂ</t>
    <rPh sb="0" eb="2">
      <t>ヒョウジ</t>
    </rPh>
    <phoneticPr fontId="1"/>
  </si>
  <si>
    <t>禁止地域の場合に、面積合計の超過、屋上広告物の設置不可、突出し広告の道路突出しに違反する場合に表示</t>
    <rPh sb="0" eb="2">
      <t>キンシ</t>
    </rPh>
    <rPh sb="2" eb="4">
      <t>チイキ</t>
    </rPh>
    <rPh sb="5" eb="7">
      <t>バアイ</t>
    </rPh>
    <rPh sb="9" eb="11">
      <t>メンセキ</t>
    </rPh>
    <rPh sb="11" eb="13">
      <t>ゴウケイ</t>
    </rPh>
    <rPh sb="14" eb="16">
      <t>チョウカ</t>
    </rPh>
    <rPh sb="17" eb="22">
      <t>オクジョウコウコクブツ</t>
    </rPh>
    <rPh sb="23" eb="25">
      <t>セッチ</t>
    </rPh>
    <rPh sb="25" eb="27">
      <t>フカ</t>
    </rPh>
    <rPh sb="28" eb="30">
      <t>ツキダ</t>
    </rPh>
    <rPh sb="31" eb="33">
      <t>コウコク</t>
    </rPh>
    <rPh sb="34" eb="36">
      <t>ドウロ</t>
    </rPh>
    <rPh sb="36" eb="38">
      <t>ツキダ</t>
    </rPh>
    <rPh sb="40" eb="42">
      <t>イハン</t>
    </rPh>
    <rPh sb="44" eb="46">
      <t>バアイ</t>
    </rPh>
    <rPh sb="47" eb="49">
      <t>ヒョウジ</t>
    </rPh>
    <phoneticPr fontId="1"/>
  </si>
  <si>
    <t>広告物種別と方角を併せた内容を表示</t>
    <rPh sb="0" eb="2">
      <t>コウコク</t>
    </rPh>
    <rPh sb="2" eb="3">
      <t>ブツ</t>
    </rPh>
    <rPh sb="3" eb="5">
      <t>シュベツ</t>
    </rPh>
    <rPh sb="6" eb="8">
      <t>ホウガク</t>
    </rPh>
    <rPh sb="9" eb="10">
      <t>アワ</t>
    </rPh>
    <rPh sb="12" eb="14">
      <t>ナイヨウ</t>
    </rPh>
    <rPh sb="15" eb="17">
      <t>ヒョウジ</t>
    </rPh>
    <phoneticPr fontId="1"/>
  </si>
  <si>
    <t>表示Ｃ</t>
    <rPh sb="0" eb="2">
      <t>ヒョウジ</t>
    </rPh>
    <phoneticPr fontId="1"/>
  </si>
  <si>
    <t>広告物の面積を表示</t>
    <rPh sb="0" eb="3">
      <t>コウコクブツ</t>
    </rPh>
    <rPh sb="4" eb="6">
      <t>メンセキ</t>
    </rPh>
    <rPh sb="7" eb="9">
      <t>ヒョウジ</t>
    </rPh>
    <phoneticPr fontId="1"/>
  </si>
  <si>
    <t>表示Ｄ</t>
    <rPh sb="0" eb="2">
      <t>ヒョウジ</t>
    </rPh>
    <phoneticPr fontId="1"/>
  </si>
  <si>
    <t>屋上広告物の場合に、建物の高さ、屋上広告物の脚部の高さ、広告物の高さの合計を表示</t>
    <rPh sb="0" eb="2">
      <t>オクジョウ</t>
    </rPh>
    <rPh sb="2" eb="5">
      <t>コウコクブツ</t>
    </rPh>
    <rPh sb="6" eb="8">
      <t>バアイ</t>
    </rPh>
    <rPh sb="10" eb="12">
      <t>タテモノ</t>
    </rPh>
    <rPh sb="13" eb="14">
      <t>タカ</t>
    </rPh>
    <rPh sb="16" eb="21">
      <t>オクジョウコウコクブツ</t>
    </rPh>
    <rPh sb="22" eb="24">
      <t>キャクブ</t>
    </rPh>
    <rPh sb="25" eb="26">
      <t>タカ</t>
    </rPh>
    <rPh sb="28" eb="31">
      <t>コウコクブツ</t>
    </rPh>
    <rPh sb="32" eb="33">
      <t>タカ</t>
    </rPh>
    <rPh sb="35" eb="37">
      <t>ゴウケイ</t>
    </rPh>
    <rPh sb="38" eb="40">
      <t>ヒョウジ</t>
    </rPh>
    <phoneticPr fontId="1"/>
  </si>
  <si>
    <t>表示Ｅ</t>
    <rPh sb="0" eb="2">
      <t>ヒョウジ</t>
    </rPh>
    <phoneticPr fontId="1"/>
  </si>
  <si>
    <t>壁面・垣塀の面積を表示</t>
    <rPh sb="0" eb="2">
      <t>ヘキメン</t>
    </rPh>
    <rPh sb="3" eb="5">
      <t>カキヘイ</t>
    </rPh>
    <rPh sb="6" eb="8">
      <t>メンセキ</t>
    </rPh>
    <rPh sb="9" eb="11">
      <t>ヒョウジ</t>
    </rPh>
    <phoneticPr fontId="1"/>
  </si>
  <si>
    <t>表示Ｆ</t>
    <rPh sb="0" eb="2">
      <t>ヒョウジ</t>
    </rPh>
    <phoneticPr fontId="1"/>
  </si>
  <si>
    <t>壁面・垣塀の利用割合を表示</t>
    <rPh sb="0" eb="2">
      <t>ヘキメン</t>
    </rPh>
    <rPh sb="3" eb="5">
      <t>カキヘイ</t>
    </rPh>
    <rPh sb="6" eb="8">
      <t>リヨウ</t>
    </rPh>
    <rPh sb="8" eb="10">
      <t>ワリアイ</t>
    </rPh>
    <rPh sb="11" eb="13">
      <t>ヒョウジ</t>
    </rPh>
    <phoneticPr fontId="1"/>
  </si>
  <si>
    <t>表示Ｇ</t>
    <rPh sb="0" eb="2">
      <t>ヒョウジ</t>
    </rPh>
    <phoneticPr fontId="1"/>
  </si>
  <si>
    <t>表示Ｈ</t>
    <rPh sb="0" eb="2">
      <t>ヒョウジ</t>
    </rPh>
    <phoneticPr fontId="1"/>
  </si>
  <si>
    <t>表示Ｉ</t>
    <rPh sb="0" eb="2">
      <t>ヒョウジ</t>
    </rPh>
    <phoneticPr fontId="1"/>
  </si>
  <si>
    <t>壁面・垣塀のサイズの欄に広告物の表示可能なサイズを表示</t>
    <rPh sb="0" eb="2">
      <t>ヘキメン</t>
    </rPh>
    <rPh sb="3" eb="5">
      <t>カキヘイ</t>
    </rPh>
    <rPh sb="10" eb="11">
      <t>ラン</t>
    </rPh>
    <rPh sb="12" eb="15">
      <t>コウコクブツ</t>
    </rPh>
    <rPh sb="16" eb="18">
      <t>ヒョウジ</t>
    </rPh>
    <rPh sb="18" eb="20">
      <t>カノウ</t>
    </rPh>
    <rPh sb="25" eb="27">
      <t>ヒョウジ</t>
    </rPh>
    <phoneticPr fontId="1"/>
  </si>
  <si>
    <t>表示Ｊ</t>
    <rPh sb="0" eb="2">
      <t>ヒョウジ</t>
    </rPh>
    <phoneticPr fontId="1"/>
  </si>
  <si>
    <t>表示Ｋ</t>
    <rPh sb="0" eb="2">
      <t>ヒョウジ</t>
    </rPh>
    <phoneticPr fontId="1"/>
  </si>
  <si>
    <t>表示Ｌ</t>
    <rPh sb="0" eb="2">
      <t>ヒョウジ</t>
    </rPh>
    <phoneticPr fontId="1"/>
  </si>
  <si>
    <t>表示Ｍ</t>
    <rPh sb="0" eb="2">
      <t>ヒョウジ</t>
    </rPh>
    <phoneticPr fontId="1"/>
  </si>
  <si>
    <t>表示Ｎ</t>
    <rPh sb="0" eb="2">
      <t>ヒョウジ</t>
    </rPh>
    <phoneticPr fontId="1"/>
  </si>
  <si>
    <t>表示Ｏ</t>
    <rPh sb="0" eb="2">
      <t>ヒョウジ</t>
    </rPh>
    <phoneticPr fontId="1"/>
  </si>
  <si>
    <t>広告板広告塔・屋上広告物の高さを表示</t>
    <rPh sb="0" eb="3">
      <t>コウコクバン</t>
    </rPh>
    <rPh sb="3" eb="6">
      <t>コウコクトウ</t>
    </rPh>
    <rPh sb="7" eb="9">
      <t>オクジョウ</t>
    </rPh>
    <rPh sb="9" eb="12">
      <t>コウコクブツ</t>
    </rPh>
    <rPh sb="13" eb="14">
      <t>タカ</t>
    </rPh>
    <rPh sb="16" eb="18">
      <t>ヒョウジ</t>
    </rPh>
    <phoneticPr fontId="1"/>
  </si>
  <si>
    <t>広告板広告塔・屋上広告物の高さの判定結果を表示（”１”は、不可）</t>
    <rPh sb="0" eb="3">
      <t>コウコクバン</t>
    </rPh>
    <rPh sb="3" eb="6">
      <t>コウコクトウ</t>
    </rPh>
    <rPh sb="7" eb="9">
      <t>オクジョウ</t>
    </rPh>
    <rPh sb="9" eb="12">
      <t>コウコクブツ</t>
    </rPh>
    <rPh sb="13" eb="14">
      <t>タカ</t>
    </rPh>
    <rPh sb="16" eb="18">
      <t>ハンテイ</t>
    </rPh>
    <rPh sb="18" eb="20">
      <t>ケッカ</t>
    </rPh>
    <rPh sb="21" eb="23">
      <t>ヒョウジ</t>
    </rPh>
    <rPh sb="29" eb="31">
      <t>フカ</t>
    </rPh>
    <phoneticPr fontId="1"/>
  </si>
  <si>
    <t>屋上広告物の場合に建物の高さの２／３の値を表示</t>
    <rPh sb="0" eb="2">
      <t>オクジョウ</t>
    </rPh>
    <rPh sb="2" eb="5">
      <t>コウコクブツ</t>
    </rPh>
    <rPh sb="6" eb="8">
      <t>バアイ</t>
    </rPh>
    <rPh sb="9" eb="11">
      <t>タテモノ</t>
    </rPh>
    <rPh sb="12" eb="13">
      <t>タカ</t>
    </rPh>
    <rPh sb="19" eb="20">
      <t>アタイ</t>
    </rPh>
    <rPh sb="21" eb="23">
      <t>ヒョウジ</t>
    </rPh>
    <phoneticPr fontId="1"/>
  </si>
  <si>
    <t>屋上広告物の場合に建物の高さの判定結果を表示（”１”は、不可）</t>
    <rPh sb="0" eb="2">
      <t>オクジョウ</t>
    </rPh>
    <rPh sb="2" eb="5">
      <t>コウコクブツ</t>
    </rPh>
    <rPh sb="6" eb="8">
      <t>バアイ</t>
    </rPh>
    <rPh sb="9" eb="11">
      <t>タテモノ</t>
    </rPh>
    <rPh sb="12" eb="13">
      <t>タカ</t>
    </rPh>
    <rPh sb="15" eb="17">
      <t>ハンテイ</t>
    </rPh>
    <rPh sb="17" eb="19">
      <t>ケッカ</t>
    </rPh>
    <rPh sb="20" eb="22">
      <t>ヒョウジ</t>
    </rPh>
    <phoneticPr fontId="1"/>
  </si>
  <si>
    <t>屋上広告物と建物の高さを表示</t>
    <rPh sb="0" eb="2">
      <t>オクジョウ</t>
    </rPh>
    <rPh sb="2" eb="5">
      <t>コウコクブツ</t>
    </rPh>
    <rPh sb="6" eb="8">
      <t>タテモノ</t>
    </rPh>
    <rPh sb="9" eb="10">
      <t>タカ</t>
    </rPh>
    <rPh sb="12" eb="14">
      <t>ヒョウジ</t>
    </rPh>
    <phoneticPr fontId="1"/>
  </si>
  <si>
    <t>屋上広告物と建物の高さの判定結果を表示（”１”は、不可）</t>
    <rPh sb="0" eb="2">
      <t>オクジョウ</t>
    </rPh>
    <rPh sb="2" eb="5">
      <t>コウコクブツ</t>
    </rPh>
    <rPh sb="6" eb="8">
      <t>タテモノ</t>
    </rPh>
    <rPh sb="9" eb="10">
      <t>タカ</t>
    </rPh>
    <rPh sb="12" eb="14">
      <t>ハンテイ</t>
    </rPh>
    <rPh sb="14" eb="16">
      <t>ケッカ</t>
    </rPh>
    <rPh sb="17" eb="19">
      <t>ヒョウジ</t>
    </rPh>
    <rPh sb="25" eb="27">
      <t>フカ</t>
    </rPh>
    <phoneticPr fontId="1"/>
  </si>
  <si>
    <t>表示Ｐ</t>
    <rPh sb="0" eb="2">
      <t>ヒョウジ</t>
    </rPh>
    <phoneticPr fontId="1"/>
  </si>
  <si>
    <t>表示Ｑ</t>
    <rPh sb="0" eb="2">
      <t>ヒョウジ</t>
    </rPh>
    <phoneticPr fontId="1"/>
  </si>
  <si>
    <t>屋上広告物、壁面広告物、垣塀広告物の壁面からのはみ出しの判定結果を表示（”１”は、不可）</t>
    <rPh sb="0" eb="2">
      <t>オクジョウ</t>
    </rPh>
    <rPh sb="2" eb="5">
      <t>コウコクブツ</t>
    </rPh>
    <rPh sb="6" eb="8">
      <t>ヘキメン</t>
    </rPh>
    <rPh sb="8" eb="11">
      <t>コウコクブツ</t>
    </rPh>
    <rPh sb="12" eb="14">
      <t>カキヘイ</t>
    </rPh>
    <rPh sb="14" eb="17">
      <t>コウコクブツ</t>
    </rPh>
    <rPh sb="18" eb="20">
      <t>ヘキメン</t>
    </rPh>
    <rPh sb="25" eb="26">
      <t>ダ</t>
    </rPh>
    <rPh sb="28" eb="30">
      <t>ハンテイ</t>
    </rPh>
    <rPh sb="30" eb="32">
      <t>ケッカ</t>
    </rPh>
    <rPh sb="33" eb="35">
      <t>ヒョウジ</t>
    </rPh>
    <phoneticPr fontId="1"/>
  </si>
  <si>
    <t>広告物の判定結果を可・不可で表示</t>
    <rPh sb="0" eb="3">
      <t>コウコクブツ</t>
    </rPh>
    <rPh sb="4" eb="6">
      <t>ハンテイ</t>
    </rPh>
    <rPh sb="6" eb="8">
      <t>ケッカ</t>
    </rPh>
    <rPh sb="9" eb="10">
      <t>カ</t>
    </rPh>
    <rPh sb="11" eb="13">
      <t>フカ</t>
    </rPh>
    <rPh sb="14" eb="16">
      <t>ヒョウジ</t>
    </rPh>
    <phoneticPr fontId="1"/>
  </si>
  <si>
    <t>広告物の種類を選択（選択すると必須項目が赤色になります）</t>
    <rPh sb="0" eb="3">
      <t>コウコクブツ</t>
    </rPh>
    <rPh sb="4" eb="6">
      <t>シュルイ</t>
    </rPh>
    <rPh sb="7" eb="9">
      <t>センタク</t>
    </rPh>
    <rPh sb="10" eb="12">
      <t>センタク</t>
    </rPh>
    <rPh sb="15" eb="17">
      <t>ヒッス</t>
    </rPh>
    <rPh sb="17" eb="19">
      <t>コウモク</t>
    </rPh>
    <rPh sb="20" eb="22">
      <t>アカイロ</t>
    </rPh>
    <phoneticPr fontId="1"/>
  </si>
  <si>
    <t>～</t>
    <phoneticPr fontId="1"/>
  </si>
  <si>
    <t>判定用の表</t>
    <rPh sb="0" eb="3">
      <t>ハンテイヨウ</t>
    </rPh>
    <rPh sb="4" eb="5">
      <t>ヒョウ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</si>
</sst>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_ "/>
    <numFmt numFmtId="177" formatCode="0.00_ "/>
    <numFmt numFmtId="178" formatCode="0.00_);[Red]\(0.00\)"/>
  </numFmts>
  <fonts count="9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BIZ UDPゴシック"/>
      <family val="3"/>
      <charset val="128"/>
    </font>
    <font>
      <b/>
      <sz val="11"/>
      <color theme="1"/>
      <name val="BIZ UDPゴシック"/>
      <family val="3"/>
      <charset val="128"/>
    </font>
    <font>
      <b/>
      <sz val="11"/>
      <color rgb="FFFF0000"/>
      <name val="BIZ UDPゴシック"/>
      <family val="3"/>
      <charset val="128"/>
    </font>
    <font>
      <sz val="9"/>
      <color theme="1"/>
      <name val="BIZ UDPゴシック"/>
      <family val="3"/>
      <charset val="128"/>
    </font>
    <font>
      <sz val="12"/>
      <color theme="1"/>
      <name val="BIZ UDPゴシック"/>
      <family val="3"/>
      <charset val="128"/>
    </font>
    <font>
      <b/>
      <sz val="12"/>
      <color theme="1"/>
      <name val="BIZ UDPゴシック"/>
      <family val="3"/>
      <charset val="128"/>
    </font>
    <font>
      <sz val="8"/>
      <color theme="1"/>
      <name val="BIZ UDPゴシック"/>
      <family val="3"/>
      <charset val="128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39997558519241921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indexed="64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double">
        <color indexed="64"/>
      </bottom>
      <diagonal/>
    </border>
    <border>
      <left style="thin">
        <color auto="1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 style="medium">
        <color indexed="64"/>
      </top>
      <bottom style="thin">
        <color auto="1"/>
      </bottom>
      <diagonal/>
    </border>
    <border>
      <left style="thin">
        <color indexed="64"/>
      </left>
      <right/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/>
      <top style="thin">
        <color indexed="64"/>
      </top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124">
    <xf numFmtId="0" fontId="0" fillId="0" borderId="0" xfId="0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2" fillId="0" borderId="0" xfId="0" applyFont="1">
      <alignment vertical="center"/>
    </xf>
    <xf numFmtId="0" fontId="2" fillId="2" borderId="0" xfId="0" applyFont="1" applyFill="1">
      <alignment vertical="center"/>
    </xf>
    <xf numFmtId="0" fontId="2" fillId="0" borderId="0" xfId="0" applyFont="1" applyAlignment="1">
      <alignment vertical="center" wrapText="1"/>
    </xf>
    <xf numFmtId="0" fontId="3" fillId="0" borderId="30" xfId="0" applyFont="1" applyBorder="1" applyAlignment="1">
      <alignment horizontal="center" vertical="center"/>
    </xf>
    <xf numFmtId="0" fontId="3" fillId="0" borderId="30" xfId="0" applyFont="1" applyBorder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5" fillId="0" borderId="18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 wrapText="1"/>
    </xf>
    <xf numFmtId="0" fontId="5" fillId="2" borderId="18" xfId="0" applyFont="1" applyFill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/>
    </xf>
    <xf numFmtId="0" fontId="5" fillId="0" borderId="20" xfId="0" applyFont="1" applyBorder="1" applyAlignment="1">
      <alignment horizontal="center" vertical="center"/>
    </xf>
    <xf numFmtId="0" fontId="5" fillId="0" borderId="21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/>
    </xf>
    <xf numFmtId="0" fontId="2" fillId="2" borderId="18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20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5" xfId="0" applyFont="1" applyBorder="1" applyAlignment="1">
      <alignment horizontal="center" vertical="center" wrapText="1"/>
    </xf>
    <xf numFmtId="0" fontId="2" fillId="0" borderId="25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/>
    </xf>
    <xf numFmtId="0" fontId="5" fillId="2" borderId="19" xfId="0" applyFont="1" applyFill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19" xfId="0" applyFont="1" applyBorder="1" applyAlignment="1">
      <alignment horizontal="center" vertical="center"/>
    </xf>
    <xf numFmtId="0" fontId="2" fillId="2" borderId="19" xfId="0" applyFont="1" applyFill="1" applyBorder="1" applyAlignment="1">
      <alignment horizontal="center" vertical="center" wrapText="1"/>
    </xf>
    <xf numFmtId="0" fontId="5" fillId="2" borderId="19" xfId="0" applyFont="1" applyFill="1" applyBorder="1" applyAlignment="1">
      <alignment horizontal="center" vertical="center" wrapText="1"/>
    </xf>
    <xf numFmtId="0" fontId="5" fillId="0" borderId="19" xfId="0" applyFont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0" borderId="19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6" fillId="4" borderId="4" xfId="0" applyFont="1" applyFill="1" applyBorder="1">
      <alignment vertical="center"/>
    </xf>
    <xf numFmtId="0" fontId="6" fillId="0" borderId="4" xfId="0" applyFont="1" applyBorder="1">
      <alignment vertical="center"/>
    </xf>
    <xf numFmtId="0" fontId="6" fillId="2" borderId="4" xfId="0" applyFont="1" applyFill="1" applyBorder="1">
      <alignment vertical="center"/>
    </xf>
    <xf numFmtId="177" fontId="6" fillId="0" borderId="4" xfId="0" applyNumberFormat="1" applyFont="1" applyBorder="1">
      <alignment vertical="center"/>
    </xf>
    <xf numFmtId="177" fontId="2" fillId="0" borderId="4" xfId="0" applyNumberFormat="1" applyFont="1" applyBorder="1">
      <alignment vertical="center"/>
    </xf>
    <xf numFmtId="178" fontId="2" fillId="2" borderId="4" xfId="0" applyNumberFormat="1" applyFont="1" applyFill="1" applyBorder="1">
      <alignment vertical="center"/>
    </xf>
    <xf numFmtId="178" fontId="2" fillId="0" borderId="4" xfId="0" applyNumberFormat="1" applyFont="1" applyBorder="1">
      <alignment vertical="center"/>
    </xf>
    <xf numFmtId="177" fontId="2" fillId="2" borderId="4" xfId="0" applyNumberFormat="1" applyFont="1" applyFill="1" applyBorder="1">
      <alignment vertical="center"/>
    </xf>
    <xf numFmtId="0" fontId="2" fillId="0" borderId="4" xfId="0" applyFont="1" applyBorder="1">
      <alignment vertical="center"/>
    </xf>
    <xf numFmtId="0" fontId="2" fillId="0" borderId="4" xfId="0" quotePrefix="1" applyFont="1" applyBorder="1" applyAlignment="1">
      <alignment vertical="center" wrapText="1"/>
    </xf>
    <xf numFmtId="0" fontId="6" fillId="0" borderId="21" xfId="0" applyFont="1" applyBorder="1" applyAlignment="1">
      <alignment horizontal="center" vertical="center"/>
    </xf>
    <xf numFmtId="0" fontId="6" fillId="0" borderId="21" xfId="0" applyFont="1" applyBorder="1" applyAlignment="1">
      <alignment horizontal="center" vertical="center"/>
    </xf>
    <xf numFmtId="0" fontId="6" fillId="0" borderId="21" xfId="0" applyFont="1" applyBorder="1">
      <alignment vertical="center"/>
    </xf>
    <xf numFmtId="177" fontId="6" fillId="0" borderId="21" xfId="0" applyNumberFormat="1" applyFont="1" applyBorder="1">
      <alignment vertical="center"/>
    </xf>
    <xf numFmtId="177" fontId="2" fillId="0" borderId="21" xfId="0" applyNumberFormat="1" applyFont="1" applyBorder="1">
      <alignment vertical="center"/>
    </xf>
    <xf numFmtId="178" fontId="2" fillId="0" borderId="21" xfId="0" applyNumberFormat="1" applyFont="1" applyBorder="1">
      <alignment vertical="center"/>
    </xf>
    <xf numFmtId="0" fontId="2" fillId="0" borderId="21" xfId="0" applyFont="1" applyBorder="1">
      <alignment vertical="center"/>
    </xf>
    <xf numFmtId="177" fontId="2" fillId="0" borderId="3" xfId="0" applyNumberFormat="1" applyFont="1" applyBorder="1">
      <alignment vertical="center"/>
    </xf>
    <xf numFmtId="0" fontId="6" fillId="0" borderId="30" xfId="0" applyFont="1" applyBorder="1" applyAlignment="1">
      <alignment horizontal="center" vertical="center"/>
    </xf>
    <xf numFmtId="0" fontId="6" fillId="0" borderId="30" xfId="0" applyFont="1" applyBorder="1" applyAlignment="1">
      <alignment horizontal="center" vertical="center"/>
    </xf>
    <xf numFmtId="0" fontId="6" fillId="0" borderId="30" xfId="0" applyFont="1" applyBorder="1">
      <alignment vertical="center"/>
    </xf>
    <xf numFmtId="177" fontId="6" fillId="0" borderId="30" xfId="0" applyNumberFormat="1" applyFont="1" applyBorder="1">
      <alignment vertical="center"/>
    </xf>
    <xf numFmtId="177" fontId="2" fillId="0" borderId="30" xfId="0" applyNumberFormat="1" applyFont="1" applyBorder="1">
      <alignment vertical="center"/>
    </xf>
    <xf numFmtId="178" fontId="2" fillId="0" borderId="30" xfId="0" applyNumberFormat="1" applyFont="1" applyBorder="1">
      <alignment vertical="center"/>
    </xf>
    <xf numFmtId="0" fontId="2" fillId="0" borderId="30" xfId="0" applyFont="1" applyBorder="1">
      <alignment vertical="center"/>
    </xf>
    <xf numFmtId="0" fontId="6" fillId="0" borderId="0" xfId="0" applyFont="1" applyAlignment="1">
      <alignment horizontal="center" vertical="center"/>
    </xf>
    <xf numFmtId="0" fontId="6" fillId="0" borderId="0" xfId="0" applyFont="1">
      <alignment vertical="center"/>
    </xf>
    <xf numFmtId="177" fontId="6" fillId="0" borderId="0" xfId="0" applyNumberFormat="1" applyFont="1">
      <alignment vertical="center"/>
    </xf>
    <xf numFmtId="177" fontId="2" fillId="0" borderId="0" xfId="0" applyNumberFormat="1" applyFont="1">
      <alignment vertical="center"/>
    </xf>
    <xf numFmtId="178" fontId="2" fillId="2" borderId="0" xfId="0" applyNumberFormat="1" applyFont="1" applyFill="1">
      <alignment vertical="center"/>
    </xf>
    <xf numFmtId="178" fontId="2" fillId="0" borderId="0" xfId="0" applyNumberFormat="1" applyFont="1">
      <alignment vertical="center"/>
    </xf>
    <xf numFmtId="177" fontId="2" fillId="2" borderId="0" xfId="0" applyNumberFormat="1" applyFont="1" applyFill="1">
      <alignment vertical="center"/>
    </xf>
    <xf numFmtId="0" fontId="2" fillId="0" borderId="0" xfId="0" quotePrefix="1" applyFont="1" applyAlignment="1">
      <alignment vertical="center" wrapText="1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vertical="center" wrapText="1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23" xfId="0" applyFont="1" applyBorder="1" applyAlignment="1">
      <alignment horizontal="center" vertical="center"/>
    </xf>
    <xf numFmtId="0" fontId="5" fillId="0" borderId="23" xfId="0" applyFont="1" applyBorder="1" applyAlignment="1">
      <alignment horizontal="center" vertical="center" wrapText="1"/>
    </xf>
    <xf numFmtId="0" fontId="5" fillId="0" borderId="28" xfId="0" applyFont="1" applyBorder="1" applyAlignment="1">
      <alignment horizontal="center" vertical="center"/>
    </xf>
    <xf numFmtId="0" fontId="5" fillId="0" borderId="5" xfId="0" applyFont="1" applyBorder="1">
      <alignment vertical="center"/>
    </xf>
    <xf numFmtId="0" fontId="5" fillId="0" borderId="6" xfId="0" applyFont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0" xfId="0" applyFont="1">
      <alignment vertical="center"/>
    </xf>
    <xf numFmtId="0" fontId="2" fillId="0" borderId="8" xfId="0" applyFont="1" applyBorder="1">
      <alignment vertical="center"/>
    </xf>
    <xf numFmtId="0" fontId="2" fillId="3" borderId="4" xfId="0" applyFont="1" applyFill="1" applyBorder="1">
      <alignment vertical="center"/>
    </xf>
    <xf numFmtId="176" fontId="2" fillId="3" borderId="4" xfId="0" applyNumberFormat="1" applyFont="1" applyFill="1" applyBorder="1">
      <alignment vertical="center"/>
    </xf>
    <xf numFmtId="0" fontId="2" fillId="0" borderId="1" xfId="0" applyFont="1" applyBorder="1">
      <alignment vertical="center"/>
    </xf>
    <xf numFmtId="0" fontId="2" fillId="0" borderId="1" xfId="0" applyFont="1" applyBorder="1" applyAlignment="1">
      <alignment vertical="center" wrapText="1"/>
    </xf>
    <xf numFmtId="0" fontId="2" fillId="0" borderId="9" xfId="0" applyFont="1" applyBorder="1">
      <alignment vertical="center"/>
    </xf>
    <xf numFmtId="0" fontId="5" fillId="3" borderId="8" xfId="0" applyFont="1" applyFill="1" applyBorder="1">
      <alignment vertical="center"/>
    </xf>
    <xf numFmtId="0" fontId="6" fillId="3" borderId="4" xfId="0" applyFont="1" applyFill="1" applyBorder="1">
      <alignment vertical="center"/>
    </xf>
    <xf numFmtId="0" fontId="2" fillId="3" borderId="9" xfId="0" applyFont="1" applyFill="1" applyBorder="1">
      <alignment vertical="center"/>
    </xf>
    <xf numFmtId="0" fontId="2" fillId="3" borderId="10" xfId="0" applyFont="1" applyFill="1" applyBorder="1">
      <alignment vertical="center"/>
    </xf>
    <xf numFmtId="0" fontId="2" fillId="3" borderId="11" xfId="0" applyFont="1" applyFill="1" applyBorder="1">
      <alignment vertical="center"/>
    </xf>
    <xf numFmtId="176" fontId="2" fillId="3" borderId="11" xfId="0" applyNumberFormat="1" applyFont="1" applyFill="1" applyBorder="1">
      <alignment vertical="center"/>
    </xf>
    <xf numFmtId="0" fontId="2" fillId="3" borderId="26" xfId="0" applyFont="1" applyFill="1" applyBorder="1">
      <alignment vertical="center"/>
    </xf>
    <xf numFmtId="0" fontId="2" fillId="3" borderId="12" xfId="0" applyFont="1" applyFill="1" applyBorder="1">
      <alignment vertical="center"/>
    </xf>
    <xf numFmtId="0" fontId="2" fillId="5" borderId="13" xfId="0" applyFont="1" applyFill="1" applyBorder="1">
      <alignment vertical="center"/>
    </xf>
    <xf numFmtId="0" fontId="2" fillId="5" borderId="14" xfId="0" applyFont="1" applyFill="1" applyBorder="1">
      <alignment vertical="center"/>
    </xf>
    <xf numFmtId="0" fontId="2" fillId="5" borderId="24" xfId="0" applyFont="1" applyFill="1" applyBorder="1">
      <alignment vertical="center"/>
    </xf>
    <xf numFmtId="0" fontId="2" fillId="5" borderId="27" xfId="0" applyFont="1" applyFill="1" applyBorder="1">
      <alignment vertical="center"/>
    </xf>
    <xf numFmtId="0" fontId="2" fillId="5" borderId="29" xfId="0" applyFont="1" applyFill="1" applyBorder="1">
      <alignment vertical="center"/>
    </xf>
    <xf numFmtId="0" fontId="2" fillId="0" borderId="0" xfId="0" applyFont="1" applyAlignment="1">
      <alignment horizontal="center" vertical="center"/>
    </xf>
    <xf numFmtId="0" fontId="5" fillId="2" borderId="0" xfId="0" applyFont="1" applyFill="1">
      <alignment vertical="center"/>
    </xf>
    <xf numFmtId="0" fontId="5" fillId="0" borderId="6" xfId="0" applyFont="1" applyBorder="1">
      <alignment vertical="center"/>
    </xf>
    <xf numFmtId="0" fontId="5" fillId="6" borderId="7" xfId="0" applyFont="1" applyFill="1" applyBorder="1" applyAlignment="1">
      <alignment horizontal="center" vertical="center"/>
    </xf>
    <xf numFmtId="0" fontId="2" fillId="6" borderId="9" xfId="0" applyFont="1" applyFill="1" applyBorder="1">
      <alignment vertical="center"/>
    </xf>
    <xf numFmtId="0" fontId="2" fillId="0" borderId="31" xfId="0" applyFont="1" applyBorder="1">
      <alignment vertical="center"/>
    </xf>
    <xf numFmtId="0" fontId="2" fillId="0" borderId="18" xfId="0" applyFont="1" applyBorder="1">
      <alignment vertical="center"/>
    </xf>
    <xf numFmtId="0" fontId="2" fillId="6" borderId="32" xfId="0" applyFont="1" applyFill="1" applyBorder="1">
      <alignment vertical="center"/>
    </xf>
    <xf numFmtId="0" fontId="2" fillId="5" borderId="33" xfId="0" applyFont="1" applyFill="1" applyBorder="1">
      <alignment vertical="center"/>
    </xf>
    <xf numFmtId="0" fontId="2" fillId="0" borderId="14" xfId="0" applyFont="1" applyBorder="1">
      <alignment vertical="center"/>
    </xf>
    <xf numFmtId="0" fontId="5" fillId="3" borderId="15" xfId="0" applyFont="1" applyFill="1" applyBorder="1">
      <alignment vertical="center"/>
    </xf>
    <xf numFmtId="0" fontId="2" fillId="3" borderId="16" xfId="0" applyFont="1" applyFill="1" applyBorder="1">
      <alignment vertical="center"/>
    </xf>
    <xf numFmtId="0" fontId="6" fillId="3" borderId="16" xfId="0" applyFont="1" applyFill="1" applyBorder="1">
      <alignment vertical="center"/>
    </xf>
    <xf numFmtId="0" fontId="2" fillId="3" borderId="17" xfId="0" applyFont="1" applyFill="1" applyBorder="1">
      <alignment vertical="center"/>
    </xf>
    <xf numFmtId="0" fontId="2" fillId="0" borderId="4" xfId="0" applyFont="1" applyBorder="1" applyAlignment="1">
      <alignment vertical="center" wrapText="1"/>
    </xf>
  </cellXfs>
  <cellStyles count="1">
    <cellStyle name="標準" xfId="0" builtinId="0"/>
  </cellStyles>
  <dxfs count="56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74543</xdr:colOff>
      <xdr:row>35</xdr:row>
      <xdr:rowOff>165652</xdr:rowOff>
    </xdr:from>
    <xdr:to>
      <xdr:col>6</xdr:col>
      <xdr:colOff>438978</xdr:colOff>
      <xdr:row>43</xdr:row>
      <xdr:rowOff>198783</xdr:rowOff>
    </xdr:to>
    <xdr:sp macro="" textlink="">
      <xdr:nvSpPr>
        <xdr:cNvPr id="2" name="左中かっこ 1">
          <a:extLst>
            <a:ext uri="{FF2B5EF4-FFF2-40B4-BE49-F238E27FC236}">
              <a16:creationId xmlns:a16="http://schemas.microsoft.com/office/drawing/2014/main" id="{49405223-AD42-9290-BDC1-6A7E2A299943}"/>
            </a:ext>
          </a:extLst>
        </xdr:cNvPr>
        <xdr:cNvSpPr/>
      </xdr:nvSpPr>
      <xdr:spPr>
        <a:xfrm>
          <a:off x="3429000" y="10833652"/>
          <a:ext cx="364435" cy="3155674"/>
        </a:xfrm>
        <a:prstGeom prst="leftBrace">
          <a:avLst/>
        </a:prstGeom>
        <a:ln w="15875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-122-050\&#20849;&#26377;\Users\NT122051\Desktop\R5.6.26&#35430;&#20316;&#9679;&#26032;&#35215;&#20966;&#29702;&#20491;&#20154;&#29992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●規則別表１"/>
      <sheetName val="●規則別表３"/>
      <sheetName val="マニュアル"/>
      <sheetName val="手数料内訳書"/>
      <sheetName val="手数料内訳書の更新"/>
    </sheetNames>
    <sheetDataSet>
      <sheetData sheetId="0" refreshError="1"/>
      <sheetData sheetId="1" refreshError="1"/>
      <sheetData sheetId="2" refreshError="1"/>
      <sheetData sheetId="3">
        <row r="2">
          <cell r="BC2" t="str">
            <v>屋上広告物</v>
          </cell>
        </row>
        <row r="3">
          <cell r="BC3" t="str">
            <v>突出し広告物</v>
          </cell>
        </row>
        <row r="4">
          <cell r="BC4" t="str">
            <v>壁面広告物</v>
          </cell>
        </row>
        <row r="5">
          <cell r="BC5" t="str">
            <v>壁面利用広告幕</v>
          </cell>
        </row>
        <row r="6">
          <cell r="BC6" t="str">
            <v>広告板・広告塔</v>
          </cell>
        </row>
        <row r="7">
          <cell r="BC7" t="str">
            <v>垣・塀広告物</v>
          </cell>
        </row>
        <row r="8">
          <cell r="BC8" t="str">
            <v>のぼり</v>
          </cell>
        </row>
        <row r="9">
          <cell r="BC9" t="str">
            <v>旗</v>
          </cell>
        </row>
        <row r="10">
          <cell r="BC10" t="str">
            <v>広告幕</v>
          </cell>
        </row>
        <row r="11">
          <cell r="BC11" t="str">
            <v>はり紙</v>
          </cell>
        </row>
        <row r="12">
          <cell r="BC12" t="str">
            <v>はり札</v>
          </cell>
        </row>
        <row r="13">
          <cell r="BC13" t="str">
            <v>立看板</v>
          </cell>
        </row>
        <row r="14">
          <cell r="BC14" t="str">
            <v>電柱類広告物（袖付）</v>
          </cell>
        </row>
        <row r="15">
          <cell r="BC15" t="str">
            <v>電柱類広告物（巻付）</v>
          </cell>
        </row>
        <row r="16">
          <cell r="BC16" t="str">
            <v>停留所標識利用広告物</v>
          </cell>
        </row>
        <row r="17">
          <cell r="BC17" t="str">
            <v>消火栓標識利用広告物</v>
          </cell>
        </row>
        <row r="18">
          <cell r="BC18" t="str">
            <v>アーチ</v>
          </cell>
        </row>
        <row r="19">
          <cell r="BC19" t="str">
            <v>アドバルーン</v>
          </cell>
        </row>
        <row r="20">
          <cell r="BC20" t="str">
            <v>アーケード利用広告物</v>
          </cell>
        </row>
        <row r="21">
          <cell r="BC21" t="str">
            <v>野立広告物</v>
          </cell>
        </row>
        <row r="22">
          <cell r="BC22" t="str">
            <v>近隣店舗等案内広告</v>
          </cell>
        </row>
        <row r="23">
          <cell r="BC23" t="str">
            <v>道標・案内図板</v>
          </cell>
        </row>
        <row r="27">
          <cell r="BI27">
            <v>1</v>
          </cell>
          <cell r="BJ27">
            <v>50</v>
          </cell>
        </row>
        <row r="28">
          <cell r="BI28">
            <v>2</v>
          </cell>
          <cell r="BJ28">
            <v>120</v>
          </cell>
        </row>
        <row r="29">
          <cell r="BI29">
            <v>3</v>
          </cell>
          <cell r="BJ29">
            <v>240</v>
          </cell>
        </row>
        <row r="30">
          <cell r="BI30">
            <v>4</v>
          </cell>
          <cell r="BJ30">
            <v>300</v>
          </cell>
        </row>
        <row r="31">
          <cell r="BI31">
            <v>5</v>
          </cell>
          <cell r="BJ31">
            <v>480</v>
          </cell>
        </row>
        <row r="32">
          <cell r="BI32">
            <v>7</v>
          </cell>
          <cell r="BJ32">
            <v>600</v>
          </cell>
        </row>
        <row r="33">
          <cell r="BI33">
            <v>8</v>
          </cell>
          <cell r="BJ33">
            <v>1200</v>
          </cell>
        </row>
        <row r="34">
          <cell r="BI34">
            <v>9</v>
          </cell>
          <cell r="BJ34">
            <v>2400</v>
          </cell>
        </row>
        <row r="35">
          <cell r="BI35">
            <v>10</v>
          </cell>
          <cell r="BJ35">
            <v>3600</v>
          </cell>
        </row>
        <row r="36">
          <cell r="BJ36">
            <v>4800</v>
          </cell>
        </row>
        <row r="37">
          <cell r="BJ37">
            <v>6000</v>
          </cell>
        </row>
        <row r="38">
          <cell r="BJ38">
            <v>7100</v>
          </cell>
        </row>
        <row r="39">
          <cell r="BJ39">
            <v>9500</v>
          </cell>
        </row>
      </sheetData>
      <sheetData sheetId="4" refreshError="1"/>
    </sheetDataSet>
  </externalBook>
</externalLink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AD3FFF-3F2E-43B0-BA76-D92CA535B80A}">
  <sheetPr>
    <pageSetUpPr fitToPage="1"/>
  </sheetPr>
  <dimension ref="A1:L12"/>
  <sheetViews>
    <sheetView zoomScaleNormal="100" zoomScaleSheetLayoutView="100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H9" sqref="H9"/>
    </sheetView>
  </sheetViews>
  <sheetFormatPr defaultRowHeight="13.5" x14ac:dyDescent="0.4"/>
  <cols>
    <col min="1" max="1" width="9" style="4"/>
    <col min="2" max="2" width="39.75" style="4" bestFit="1" customWidth="1"/>
    <col min="3" max="3" width="21.625" style="4" bestFit="1" customWidth="1"/>
    <col min="4" max="4" width="18.5" style="4" customWidth="1"/>
    <col min="5" max="5" width="13.5" style="4" bestFit="1" customWidth="1"/>
    <col min="6" max="6" width="30.875" style="4" customWidth="1"/>
    <col min="7" max="7" width="11.75" style="4" bestFit="1" customWidth="1"/>
    <col min="8" max="8" width="28.875" style="4" bestFit="1" customWidth="1"/>
    <col min="9" max="9" width="16.25" style="4" bestFit="1" customWidth="1"/>
    <col min="10" max="10" width="9.625" style="4" bestFit="1" customWidth="1"/>
    <col min="11" max="11" width="15.625" style="4" bestFit="1" customWidth="1"/>
    <col min="12" max="12" width="32.75" style="4" bestFit="1" customWidth="1"/>
    <col min="13" max="16384" width="9" style="4"/>
  </cols>
  <sheetData>
    <row r="1" spans="1:12" x14ac:dyDescent="0.4">
      <c r="A1" s="4" t="s">
        <v>43</v>
      </c>
    </row>
    <row r="2" spans="1:12" ht="27" x14ac:dyDescent="0.4">
      <c r="A2" s="52"/>
      <c r="B2" s="123" t="s">
        <v>44</v>
      </c>
      <c r="C2" s="52" t="s">
        <v>45</v>
      </c>
      <c r="D2" s="52" t="s">
        <v>46</v>
      </c>
      <c r="E2" s="52" t="s">
        <v>47</v>
      </c>
      <c r="F2" s="123" t="s">
        <v>48</v>
      </c>
      <c r="G2" s="123" t="s">
        <v>49</v>
      </c>
      <c r="H2" s="52" t="s">
        <v>50</v>
      </c>
      <c r="I2" s="52" t="s">
        <v>51</v>
      </c>
      <c r="J2" s="52" t="s">
        <v>52</v>
      </c>
      <c r="K2" s="52" t="s">
        <v>53</v>
      </c>
      <c r="L2" s="52" t="s">
        <v>54</v>
      </c>
    </row>
    <row r="3" spans="1:12" x14ac:dyDescent="0.4">
      <c r="A3" s="52" t="s">
        <v>55</v>
      </c>
      <c r="B3" s="52" t="s">
        <v>56</v>
      </c>
      <c r="C3" s="52"/>
      <c r="D3" s="52"/>
      <c r="E3" s="52"/>
      <c r="F3" s="52"/>
      <c r="G3" s="52"/>
      <c r="H3" s="52" t="s">
        <v>57</v>
      </c>
      <c r="I3" s="52"/>
      <c r="J3" s="52"/>
      <c r="K3" s="52" t="s">
        <v>58</v>
      </c>
      <c r="L3" s="52"/>
    </row>
    <row r="4" spans="1:12" ht="27" x14ac:dyDescent="0.4">
      <c r="A4" s="52" t="s">
        <v>59</v>
      </c>
      <c r="B4" s="52" t="s">
        <v>57</v>
      </c>
      <c r="C4" s="123" t="s">
        <v>60</v>
      </c>
      <c r="D4" s="52"/>
      <c r="E4" s="52" t="s">
        <v>61</v>
      </c>
      <c r="F4" s="52" t="s">
        <v>62</v>
      </c>
      <c r="G4" s="52"/>
      <c r="H4" s="52"/>
      <c r="I4" s="52" t="s">
        <v>63</v>
      </c>
      <c r="J4" s="52"/>
      <c r="K4" s="52" t="s">
        <v>58</v>
      </c>
      <c r="L4" s="52"/>
    </row>
    <row r="5" spans="1:12" ht="54" x14ac:dyDescent="0.4">
      <c r="A5" s="52" t="s">
        <v>64</v>
      </c>
      <c r="B5" s="52" t="s">
        <v>57</v>
      </c>
      <c r="C5" s="52"/>
      <c r="D5" s="52"/>
      <c r="E5" s="52"/>
      <c r="F5" s="123" t="s">
        <v>65</v>
      </c>
      <c r="G5" s="52"/>
      <c r="H5" s="52"/>
      <c r="I5" s="52"/>
      <c r="J5" s="52"/>
      <c r="K5" s="52" t="s">
        <v>58</v>
      </c>
      <c r="L5" s="123" t="s">
        <v>65</v>
      </c>
    </row>
    <row r="6" spans="1:12" ht="54" x14ac:dyDescent="0.4">
      <c r="A6" s="52" t="s">
        <v>66</v>
      </c>
      <c r="B6" s="52" t="s">
        <v>57</v>
      </c>
      <c r="C6" s="52"/>
      <c r="D6" s="52" t="s">
        <v>67</v>
      </c>
      <c r="E6" s="52" t="s">
        <v>63</v>
      </c>
      <c r="F6" s="123" t="s">
        <v>65</v>
      </c>
      <c r="G6" s="52"/>
      <c r="H6" s="52"/>
      <c r="I6" s="52"/>
      <c r="J6" s="52"/>
      <c r="K6" s="52" t="s">
        <v>58</v>
      </c>
      <c r="L6" s="123" t="s">
        <v>65</v>
      </c>
    </row>
    <row r="7" spans="1:12" x14ac:dyDescent="0.4">
      <c r="A7" s="52" t="s">
        <v>68</v>
      </c>
      <c r="B7" s="52" t="s">
        <v>67</v>
      </c>
      <c r="C7" s="52"/>
      <c r="D7" s="52"/>
      <c r="E7" s="52"/>
      <c r="F7" s="52" t="s">
        <v>69</v>
      </c>
      <c r="G7" s="52" t="s">
        <v>69</v>
      </c>
      <c r="H7" s="52"/>
      <c r="I7" s="52"/>
      <c r="J7" s="52"/>
      <c r="K7" s="52" t="s">
        <v>58</v>
      </c>
      <c r="L7" s="52"/>
    </row>
    <row r="8" spans="1:12" ht="54" x14ac:dyDescent="0.4">
      <c r="A8" s="52" t="s">
        <v>70</v>
      </c>
      <c r="B8" s="52" t="s">
        <v>57</v>
      </c>
      <c r="C8" s="52"/>
      <c r="D8" s="52"/>
      <c r="E8" s="52"/>
      <c r="F8" s="123" t="s">
        <v>65</v>
      </c>
      <c r="G8" s="52"/>
      <c r="H8" s="52"/>
      <c r="I8" s="52"/>
      <c r="J8" s="52"/>
      <c r="K8" s="52" t="s">
        <v>58</v>
      </c>
      <c r="L8" s="123" t="s">
        <v>65</v>
      </c>
    </row>
    <row r="9" spans="1:12" x14ac:dyDescent="0.4">
      <c r="A9" s="52" t="s">
        <v>71</v>
      </c>
      <c r="B9" s="52"/>
      <c r="C9" s="52"/>
      <c r="D9" s="52"/>
      <c r="E9" s="52"/>
      <c r="F9" s="52" t="s">
        <v>72</v>
      </c>
      <c r="G9" s="52"/>
      <c r="H9" s="52"/>
      <c r="I9" s="52"/>
      <c r="J9" s="52"/>
      <c r="K9" s="52" t="s">
        <v>58</v>
      </c>
      <c r="L9" s="52"/>
    </row>
    <row r="10" spans="1:12" x14ac:dyDescent="0.4">
      <c r="A10" s="52" t="s">
        <v>73</v>
      </c>
      <c r="B10" s="52" t="s">
        <v>67</v>
      </c>
      <c r="C10" s="52"/>
      <c r="D10" s="52" t="s">
        <v>74</v>
      </c>
      <c r="E10" s="52" t="s">
        <v>61</v>
      </c>
      <c r="F10" s="52"/>
      <c r="G10" s="52"/>
      <c r="H10" s="52"/>
      <c r="I10" s="52"/>
      <c r="J10" s="52"/>
      <c r="K10" s="52" t="s">
        <v>58</v>
      </c>
      <c r="L10" s="52"/>
    </row>
    <row r="11" spans="1:12" x14ac:dyDescent="0.4">
      <c r="A11" s="52" t="s">
        <v>75</v>
      </c>
      <c r="B11" s="52" t="s">
        <v>74</v>
      </c>
      <c r="C11" s="52"/>
      <c r="E11" s="52"/>
      <c r="F11" s="52" t="s">
        <v>69</v>
      </c>
      <c r="G11" s="52"/>
      <c r="H11" s="52"/>
      <c r="I11" s="52"/>
      <c r="J11" s="52" t="s">
        <v>58</v>
      </c>
      <c r="K11" s="52" t="s">
        <v>58</v>
      </c>
      <c r="L11" s="52"/>
    </row>
    <row r="12" spans="1:12" x14ac:dyDescent="0.4">
      <c r="A12" s="52" t="s">
        <v>76</v>
      </c>
      <c r="B12" s="52" t="s">
        <v>77</v>
      </c>
      <c r="C12" s="52"/>
      <c r="D12" s="52" t="s">
        <v>78</v>
      </c>
      <c r="E12" s="52"/>
      <c r="F12" s="52"/>
      <c r="G12" s="52"/>
      <c r="H12" s="52"/>
      <c r="I12" s="52"/>
      <c r="J12" s="52"/>
      <c r="K12" s="52" t="s">
        <v>58</v>
      </c>
      <c r="L12" s="52"/>
    </row>
  </sheetData>
  <phoneticPr fontId="1"/>
  <pageMargins left="0.70866141732283472" right="0.70866141732283472" top="0.74803149606299213" bottom="0.74803149606299213" header="0.31496062992125984" footer="0.31496062992125984"/>
  <pageSetup paperSize="9" scale="48" fitToHeight="0" orientation="landscape" r:id="rId1"/>
  <headerFooter>
    <oddHeader>&amp;L&amp;"BIZ UDPゴシック,標準"（資料2別紙2屋外広告物）&amp;R&amp;"BIZ UDPゴシック,標準"論理判定基準計算表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7FF4A5-F002-4F27-8013-583F44F58149}">
  <sheetPr>
    <tabColor rgb="FF00B0F0"/>
    <pageSetUpPr fitToPage="1"/>
  </sheetPr>
  <dimension ref="A1:BC38"/>
  <sheetViews>
    <sheetView view="pageBreakPreview" zoomScale="70" zoomScaleNormal="70" zoomScaleSheetLayoutView="70" workbookViewId="0">
      <selection activeCell="AI6" sqref="AI6"/>
    </sheetView>
  </sheetViews>
  <sheetFormatPr defaultRowHeight="13.5" x14ac:dyDescent="0.4"/>
  <cols>
    <col min="1" max="1" width="5.25" style="78" customWidth="1"/>
    <col min="2" max="3" width="6.875" style="4" customWidth="1"/>
    <col min="4" max="4" width="7.875" style="4" bestFit="1" customWidth="1"/>
    <col min="5" max="5" width="6.75" style="4" customWidth="1"/>
    <col min="6" max="6" width="10.5" style="4" bestFit="1" customWidth="1"/>
    <col min="7" max="8" width="9" style="5" customWidth="1"/>
    <col min="9" max="18" width="9" style="4" customWidth="1"/>
    <col min="19" max="19" width="9" style="4" bestFit="1" customWidth="1"/>
    <col min="20" max="25" width="9" style="4" customWidth="1"/>
    <col min="26" max="26" width="9" style="5" customWidth="1"/>
    <col min="27" max="27" width="9" style="4" customWidth="1"/>
    <col min="28" max="29" width="7.625" style="5" customWidth="1"/>
    <col min="30" max="33" width="7.625" style="4" customWidth="1"/>
    <col min="34" max="34" width="9" style="4" bestFit="1" customWidth="1"/>
    <col min="35" max="35" width="9" style="4" customWidth="1"/>
    <col min="36" max="36" width="4.375" style="4" customWidth="1"/>
    <col min="37" max="37" width="6.125" style="4" customWidth="1"/>
    <col min="38" max="48" width="9" style="4"/>
    <col min="49" max="49" width="12.75" style="4" customWidth="1"/>
    <col min="50" max="50" width="4.75" style="4" customWidth="1"/>
    <col min="51" max="51" width="13.5" style="4" customWidth="1"/>
    <col min="52" max="16384" width="9" style="4"/>
  </cols>
  <sheetData>
    <row r="1" spans="1:55" ht="30" customHeight="1" x14ac:dyDescent="0.4">
      <c r="A1" s="1"/>
      <c r="B1" s="1" t="s">
        <v>102</v>
      </c>
      <c r="C1" s="2" t="s">
        <v>98</v>
      </c>
      <c r="D1" s="3" t="str">
        <f>IF($U$35=1,"１事業所当たりの表示合計面積が５０㎡を超えています。","")</f>
        <v/>
      </c>
      <c r="E1" s="3"/>
      <c r="F1" s="3"/>
      <c r="G1" s="3"/>
      <c r="H1" s="3"/>
      <c r="AK1" s="6"/>
    </row>
    <row r="2" spans="1:55" ht="30" customHeight="1" x14ac:dyDescent="0.4">
      <c r="A2" s="1"/>
      <c r="B2" s="1"/>
      <c r="C2" s="2"/>
      <c r="D2" s="3" t="str">
        <f>IF($I$35=1,"屋上広告の掲出は禁止です。","")</f>
        <v/>
      </c>
      <c r="E2" s="3"/>
      <c r="F2" s="3"/>
      <c r="G2" s="3"/>
      <c r="H2" s="3"/>
      <c r="AK2" s="6"/>
    </row>
    <row r="3" spans="1:55" ht="30" customHeight="1" x14ac:dyDescent="0.4">
      <c r="A3" s="7"/>
      <c r="B3" s="7"/>
      <c r="C3" s="8"/>
      <c r="D3" s="3" t="str">
        <f>IF($L$35=1,"突出し広告の道路への突出しは禁止です。","")</f>
        <v/>
      </c>
      <c r="E3" s="3"/>
      <c r="F3" s="3"/>
      <c r="G3" s="3"/>
      <c r="H3" s="3"/>
      <c r="I3" s="9" t="s">
        <v>0</v>
      </c>
      <c r="J3" s="10"/>
      <c r="K3" s="10"/>
      <c r="L3" s="10"/>
      <c r="M3" s="10"/>
      <c r="N3" s="10"/>
      <c r="O3" s="10"/>
      <c r="P3" s="10"/>
      <c r="Q3" s="10"/>
      <c r="R3" s="11"/>
      <c r="S3" s="12" t="s">
        <v>84</v>
      </c>
      <c r="T3" s="12"/>
      <c r="U3" s="12"/>
      <c r="V3" s="12"/>
      <c r="W3" s="12"/>
      <c r="X3" s="12"/>
      <c r="Y3" s="9" t="s">
        <v>1</v>
      </c>
      <c r="Z3" s="10"/>
      <c r="AA3" s="11"/>
      <c r="AB3" s="9" t="s">
        <v>2</v>
      </c>
      <c r="AC3" s="10"/>
      <c r="AD3" s="10"/>
      <c r="AE3" s="10"/>
      <c r="AF3" s="10"/>
      <c r="AG3" s="10"/>
      <c r="AH3" s="13" t="s">
        <v>127</v>
      </c>
      <c r="AI3" s="14" t="s">
        <v>17</v>
      </c>
    </row>
    <row r="4" spans="1:55" ht="30" customHeight="1" x14ac:dyDescent="0.4">
      <c r="A4" s="15" t="s">
        <v>3</v>
      </c>
      <c r="B4" s="15" t="s">
        <v>4</v>
      </c>
      <c r="C4" s="15" t="s">
        <v>92</v>
      </c>
      <c r="D4" s="15" t="s">
        <v>93</v>
      </c>
      <c r="E4" s="14" t="s">
        <v>5</v>
      </c>
      <c r="F4" s="14" t="s">
        <v>6</v>
      </c>
      <c r="G4" s="16" t="s">
        <v>7</v>
      </c>
      <c r="H4" s="16" t="s">
        <v>89</v>
      </c>
      <c r="I4" s="15" t="s">
        <v>8</v>
      </c>
      <c r="J4" s="15" t="s">
        <v>9</v>
      </c>
      <c r="K4" s="17" t="s">
        <v>87</v>
      </c>
      <c r="L4" s="14" t="s">
        <v>103</v>
      </c>
      <c r="M4" s="18" t="s">
        <v>80</v>
      </c>
      <c r="N4" s="19"/>
      <c r="O4" s="19"/>
      <c r="P4" s="20"/>
      <c r="Q4" s="13" t="s">
        <v>86</v>
      </c>
      <c r="R4" s="15" t="s">
        <v>10</v>
      </c>
      <c r="S4" s="14" t="s">
        <v>8</v>
      </c>
      <c r="T4" s="14" t="s">
        <v>9</v>
      </c>
      <c r="U4" s="15" t="s">
        <v>128</v>
      </c>
      <c r="V4" s="15" t="s">
        <v>85</v>
      </c>
      <c r="W4" s="15" t="s">
        <v>10</v>
      </c>
      <c r="X4" s="15" t="s">
        <v>11</v>
      </c>
      <c r="Y4" s="15" t="s">
        <v>12</v>
      </c>
      <c r="Z4" s="21" t="s">
        <v>13</v>
      </c>
      <c r="AA4" s="15" t="s">
        <v>14</v>
      </c>
      <c r="AB4" s="22" t="s">
        <v>15</v>
      </c>
      <c r="AC4" s="23"/>
      <c r="AD4" s="24" t="s">
        <v>91</v>
      </c>
      <c r="AE4" s="25"/>
      <c r="AF4" s="26" t="s">
        <v>16</v>
      </c>
      <c r="AG4" s="27"/>
      <c r="AH4" s="28"/>
      <c r="AI4" s="29"/>
    </row>
    <row r="5" spans="1:55" ht="30" customHeight="1" x14ac:dyDescent="0.4">
      <c r="A5" s="30"/>
      <c r="B5" s="30"/>
      <c r="C5" s="31"/>
      <c r="D5" s="31"/>
      <c r="E5" s="31"/>
      <c r="F5" s="31"/>
      <c r="G5" s="32"/>
      <c r="H5" s="32"/>
      <c r="I5" s="30"/>
      <c r="J5" s="30"/>
      <c r="K5" s="33" t="s">
        <v>88</v>
      </c>
      <c r="L5" s="31"/>
      <c r="M5" s="34" t="s">
        <v>82</v>
      </c>
      <c r="N5" s="34" t="s">
        <v>81</v>
      </c>
      <c r="O5" s="34" t="s">
        <v>129</v>
      </c>
      <c r="P5" s="35" t="s">
        <v>90</v>
      </c>
      <c r="Q5" s="36"/>
      <c r="R5" s="30"/>
      <c r="S5" s="31"/>
      <c r="T5" s="31"/>
      <c r="U5" s="30"/>
      <c r="V5" s="30"/>
      <c r="W5" s="30"/>
      <c r="X5" s="30"/>
      <c r="Y5" s="30"/>
      <c r="Z5" s="37"/>
      <c r="AA5" s="30"/>
      <c r="AB5" s="38" t="s">
        <v>125</v>
      </c>
      <c r="AC5" s="38" t="s">
        <v>124</v>
      </c>
      <c r="AD5" s="39" t="s">
        <v>126</v>
      </c>
      <c r="AE5" s="38" t="s">
        <v>124</v>
      </c>
      <c r="AF5" s="35" t="s">
        <v>126</v>
      </c>
      <c r="AG5" s="40" t="s">
        <v>124</v>
      </c>
      <c r="AH5" s="41"/>
      <c r="AI5" s="31"/>
    </row>
    <row r="6" spans="1:55" ht="50.1" customHeight="1" x14ac:dyDescent="0.4">
      <c r="A6" s="42">
        <v>1</v>
      </c>
      <c r="B6" s="42"/>
      <c r="C6" s="42"/>
      <c r="D6" s="44"/>
      <c r="E6" s="44"/>
      <c r="F6" s="45" t="str">
        <f t="shared" ref="F6:F25" si="0">D6&amp;E6</f>
        <v/>
      </c>
      <c r="G6" s="44"/>
      <c r="H6" s="46"/>
      <c r="I6" s="44"/>
      <c r="J6" s="44"/>
      <c r="K6" s="44"/>
      <c r="L6" s="44"/>
      <c r="M6" s="44"/>
      <c r="N6" s="44"/>
      <c r="O6" s="44"/>
      <c r="P6" s="44"/>
      <c r="Q6" s="44"/>
      <c r="R6" s="47" t="str">
        <f>IF(D6&lt;&gt;0,ROUNDDOWN(I6*J6*L6+Q6,2),"")</f>
        <v/>
      </c>
      <c r="S6" s="44"/>
      <c r="T6" s="44"/>
      <c r="U6" s="44" t="str">
        <f>IF(D6="屋上",I6+K6+S6,"")</f>
        <v/>
      </c>
      <c r="V6" s="44"/>
      <c r="W6" s="47" t="str">
        <f>IF(S6="","",ROUNDDOWN(S6*T6+V6,2))</f>
        <v/>
      </c>
      <c r="X6" s="47" t="str">
        <f>IF(AND(S6&lt;&gt;"",T6&lt;&gt;""),ROUNDDOWN((R6/W6)*100,2),"")</f>
        <v/>
      </c>
      <c r="Y6" s="48" t="str">
        <f t="shared" ref="Y6:Y25" si="1">IF(OR(D6="壁面",D6="垣塀",D6="壁幕"),IF(W6&lt;100,ROUNDDOWN(W6/2,2),""),"")</f>
        <v/>
      </c>
      <c r="Z6" s="49" t="str">
        <f t="shared" ref="Z6:Z25" si="2">IF(OR(D6="壁面",D6="垣塀",D6="壁幕"),IF(AND(W6&gt;=100,W6&lt;200),IF(ROUNDDOWN(W6/3,2)&gt;=50,ROUNDDOWN(W6/3,2),50),""),"")</f>
        <v/>
      </c>
      <c r="AA6" s="50" t="str">
        <f t="shared" ref="AA6:AA25" si="3">IF(OR(D6="壁面",D6="垣塀",D6="壁幕"),IF(W6&gt;=200,IF(ROUNDDOWN(W6/4,2)&gt;=70,ROUNDDOWN(W6/4,2),70),""),"")</f>
        <v/>
      </c>
      <c r="AB6" s="51" t="str" cm="1">
        <f t="array" ref="AB6">IFERROR(_xlfn.IFS(D6="板塔",G6,D6="屋上",I6+K6),"")</f>
        <v/>
      </c>
      <c r="AC6" s="52" t="str">
        <f>IF(AB6="","",IF(AB6&lt;=15,0,1))</f>
        <v/>
      </c>
      <c r="AD6" s="48" t="str">
        <f t="shared" ref="AD6:AD25" si="4">IF(D6="屋上",ROUNDDOWN((S6/3)*2,2),"")</f>
        <v/>
      </c>
      <c r="AE6" s="52" t="str">
        <f>IF(AD6="","",IF(I6+K6&lt;=AD6,0,1))</f>
        <v/>
      </c>
      <c r="AF6" s="48" t="str" cm="1">
        <f t="array" ref="AF6">IFERROR(_xlfn.IFS(D6="屋上",I6+K6+S6,D6="壁面",G6),"")</f>
        <v/>
      </c>
      <c r="AG6" s="52" t="str">
        <f>IF(AF6="","",IF(AF6&lt;=51,0,1))</f>
        <v/>
      </c>
      <c r="AH6" s="53" t="str" cm="1">
        <f t="array" ref="AH6">_xlfn.IFS(D6="","",D6="壁幕","",D6="板塔","",D6="のぼり","",D6="幕","",D6="立看板","",D6="突出",IF(G6&gt;S6,1,0),D6="屋上",IF(J6&gt;T6,1,0),D6="壁面",IF(OR(I6&gt;S6,J6&gt;T6),1,0),D6="垣塀",IF(OR(I6&gt;S6,J6&gt;T6),1,0))</f>
        <v/>
      </c>
      <c r="AI6" s="45" t="str" cm="1">
        <f t="array" ref="AI6">IFERROR(_xlfn.IFS(C6="管理用",IF(AND($B$1="許可",G6&lt;=5,$S$30=0,F6&lt;&gt;"屋上"),"可",IF(AND($B$1="禁止",G6&lt;=3,$S$30=0,F6&lt;&gt;"屋上"),"可","不可")),F6="立看板",IF(AND(H6&lt;=0.5,I6&lt;=2,J6&lt;=1),"可","不可"),F6="のぼり",IF(R6&lt;=2,"可","不可"),F6="幕",IF(AND(G6&gt;=0.01,G6&lt;=15,I6&gt;1,I6&lt;=10,J6&lt;=1,$T$30=0),"可",IF(AND(G6&gt;=0.01,G6&lt;=15,J6&gt;1,J6&lt;=10,I6&lt;=1,$T$30=0),"可",IF(AND(G6&gt;=0.01,G6&lt;=15,I6&lt;=1,J6&lt;=1,$T$30=0),"可","不可"))),F6="屋上",IF(AND($B$1&lt;&gt;"禁止",J6&lt;=T6,AC6+AE6+AG6=0),"可","不可"),F6="屋上東",IF(AND($B$1&lt;&gt;"禁止",J6&lt;=T6,AC6+AE6+AG6=0),"可","不可"),F6="屋上西",IF(AND($B$1&lt;&gt;"禁止",J6&lt;=T6,AC6+AE6+AG6=0),"可","不可"),F6="屋上南",IF(AND($B$1&lt;&gt;"禁止",J6&lt;=T6,AC6+AE6+AG6=0),"可","不可"),F6="屋上北",IF(AND($B$1&lt;&gt;"禁止",J6&lt;=T6,AC6+AE6+AG6=0),"可","不可"),F6="突出",IF(AND(M6="内",N6&lt;=1.5,G6&lt;=51,R6&lt;=40,$L$35=0),"可",IF(AND(M6="外",G6&lt;=S6,G6&lt;=51,P6="有",H6&gt;=2.5,R6&lt;=40,N6&lt;=1.5,O6&lt;1,$L$35=0),"可",IF(AND(M6="外",G6&lt;=S6,G6&lt;=51,P6="無",H6&gt;=4.5,R6&lt;=40,N6&lt;1.5,O6&lt;1,$L$35=0),"可","不可"))),F6="板塔",IF(AND(R6&lt;=30,AC6=0,$I$30=0),"可","不可"),F6="垣塀東",IF(AND(G6&lt;=S6,J6&lt;=T6,G6&gt;=0.01,G6&lt;=51,$N$30=0),"可","不可"),F6="垣塀西",IF(AND(G6&lt;=S6,J6&lt;=T6,G6&gt;=0.01,G6&lt;=51,$O$30=0),"可","不可"),F6="垣塀南",IF(AND(G6&lt;=S6,J6&lt;=T6,G6&gt;=0.01,G6&lt;=51,$P$30=0),"可","不可"),F6="垣塀北",IF(AND(G6&lt;=S6,J6&lt;=T6,G6&gt;=0.01,G6&lt;=51,$Q$30=0),"可","不可"),F6="壁面東",IF(AND(G6&lt;=S6,J6&lt;=T6,G6&gt;=0.01,G6&lt;=51,$J$30=0),"可","不可"),F6="壁面西",IF(AND(G6&lt;=S6,J6&lt;=T6,G6&gt;=0.01,G6&lt;=51,$K$30=0),"可","不可"),F6="壁面南",IF(AND(G6&lt;=S6,J6&lt;=T6,G6&gt;=0.01,G6&lt;=51,$L$30=0),"可","不可"),F6="壁面北",IF(AND(G6&lt;=S6,J6&lt;=T6,G6&gt;=0.01,G6&lt;=51,$M$30=0),"可","不可"),F6="壁幕東",IF(AND(G6&gt;=0.01,G6&lt;=51,I6&gt;1.5,I6&lt;=15,J6&lt;=1.5,$J$30=0),"可",IF(AND(G6&gt;=0.01,G6&lt;=51,J6&gt;1.5,J6&lt;=15,I6&lt;=1.5,$J$30=0),"可",IF(AND(G6&gt;=0.01,G6&lt;=51,I6&lt;=1.5,J6&lt;=1.5,$J$30=0),"可","不可"))),F6="壁幕西",IF(AND(G6&gt;=0.01,G6&lt;=51,I6&gt;1.5,I6&lt;=15,J6&lt;=1.5,$K$30=0),"可",IF(AND(G6&gt;=0.01,G6&lt;=51,J6&gt;1.5,J6&lt;=15,I6&lt;=1.5,$K$30=0),"可",IF(AND(G6&gt;=0.01,G6&lt;=51,I6&lt;=1.5,J6&lt;=1.5,$K$30=0),"可","不可"))),F6="壁幕南",IF(AND(G6&gt;=0.01,G6&lt;=51,I6&gt;1.5,I6&lt;=15,J6&lt;=1.5,$L$30=0),"可",IF(AND(G6&gt;=0.01,G6&lt;=51,J6&gt;1.5,J6&lt;=15,I6&lt;=1.5,$L$30=0),"可",IF(AND(G6&gt;=0.01,G6&lt;=51,I6&lt;=1.5,J6&lt;=1.5,$L$30=0),"可","不可"))),F6="壁幕北",IF(AND(G6&gt;=0.01,G6&lt;=51,I6&gt;1.5,I6&lt;=15,J6&lt;=1.5,$M$30=0),"可",IF(AND(G6&gt;=0.01,G6&lt;=51,J6&gt;1.5,J6&lt;=15,I6&lt;=1.5,$M$30=0),"可",IF(AND(G6&gt;=0.01,G6&lt;=51,I6&lt;=1.5,J6&lt;=1.5,$M$30=0),"可","不可")))),"")</f>
        <v/>
      </c>
    </row>
    <row r="7" spans="1:55" ht="50.1" customHeight="1" x14ac:dyDescent="0.4">
      <c r="A7" s="42">
        <v>2</v>
      </c>
      <c r="B7" s="42"/>
      <c r="C7" s="42"/>
      <c r="D7" s="44"/>
      <c r="E7" s="44"/>
      <c r="F7" s="45" t="str">
        <f t="shared" si="0"/>
        <v/>
      </c>
      <c r="G7" s="44"/>
      <c r="H7" s="46"/>
      <c r="I7" s="44"/>
      <c r="J7" s="44"/>
      <c r="K7" s="44"/>
      <c r="L7" s="44"/>
      <c r="M7" s="44"/>
      <c r="N7" s="44"/>
      <c r="O7" s="44"/>
      <c r="P7" s="44"/>
      <c r="Q7" s="44"/>
      <c r="R7" s="47" t="str">
        <f t="shared" ref="R7:R25" si="5">IF(D7&lt;&gt;0,ROUNDDOWN(I7*J7*L7+Q7,2),"")</f>
        <v/>
      </c>
      <c r="S7" s="44"/>
      <c r="T7" s="44"/>
      <c r="U7" s="44" t="str">
        <f t="shared" ref="U7:U25" si="6">IF(D7="屋上",I7+K7+S7,"")</f>
        <v/>
      </c>
      <c r="V7" s="44"/>
      <c r="W7" s="47" t="str">
        <f t="shared" ref="W7:W25" si="7">IF(S7="","",ROUNDDOWN(S7*T7+V7,2))</f>
        <v/>
      </c>
      <c r="X7" s="47" t="str">
        <f t="shared" ref="X7:X25" si="8">IF(AND(S7&lt;&gt;"",T7&lt;&gt;""),ROUNDDOWN((R7/W7)*100,2),"")</f>
        <v/>
      </c>
      <c r="Y7" s="48" t="str">
        <f t="shared" si="1"/>
        <v/>
      </c>
      <c r="Z7" s="49" t="str">
        <f t="shared" si="2"/>
        <v/>
      </c>
      <c r="AA7" s="50" t="str">
        <f t="shared" si="3"/>
        <v/>
      </c>
      <c r="AB7" s="51" t="str" cm="1">
        <f t="array" ref="AB7">IFERROR(_xlfn.IFS(D7="板塔",G7,D7="屋上",I7+K7),"")</f>
        <v/>
      </c>
      <c r="AC7" s="52" t="str">
        <f t="shared" ref="AC7:AC25" si="9">IF(AB7="","",IF(AB7&lt;=15,0,1))</f>
        <v/>
      </c>
      <c r="AD7" s="48" t="str">
        <f t="shared" si="4"/>
        <v/>
      </c>
      <c r="AE7" s="52" t="str">
        <f t="shared" ref="AE7:AE25" si="10">IF(AD7="","",IF(I7+K7&lt;=AD7,0,1))</f>
        <v/>
      </c>
      <c r="AF7" s="48" t="str" cm="1">
        <f t="array" ref="AF7">IFERROR(_xlfn.IFS(D7="屋上",I7+K7+S7,D7="壁面",G7),"")</f>
        <v/>
      </c>
      <c r="AG7" s="52" t="str">
        <f t="shared" ref="AG7:AG25" si="11">IF(AF7="","",IF(AF7&lt;=51,0,1))</f>
        <v/>
      </c>
      <c r="AH7" s="53" t="str" cm="1">
        <f t="array" ref="AH7">_xlfn.IFS(D7="","",D7="壁幕","",D7="板塔","",D7="のぼり","",D7="幕","",D7="立看板","",D7="突出",IF(G7&gt;S7,1,0),D7="屋上",IF(J7&gt;T7,1,0),D7="壁面",IF(OR(I7&gt;S7,J7&gt;T7),1,0),D7="垣塀",IF(OR(I7&gt;S7,J7&gt;T7),1,0))</f>
        <v/>
      </c>
      <c r="AI7" s="45" t="str" cm="1">
        <f t="array" ref="AI7">IFERROR(_xlfn.IFS(C7="管理用",IF(AND($B$1="許可",G7&lt;=5,$S$30=0,F7&lt;&gt;"屋上"),"可",IF(AND($B$1="禁止",G7&lt;=3,$S$30=0,F7&lt;&gt;"屋上"),"可","不可")),F7="立看板",IF(AND(H7&lt;=0.5,I7&lt;=2,J7&lt;=1),"可","不可"),F7="のぼり",IF(R7&lt;=2,"可","不可"),F7="幕",IF(AND(G7&gt;=0.01,G7&lt;=15,I7&gt;1,I7&lt;=10,J7&lt;=1,$T$30=0),"可",IF(AND(G7&gt;=0.01,G7&lt;=15,J7&gt;1,J7&lt;=10,I7&lt;=1,$T$30=0),"可",IF(AND(G7&gt;=0.01,G7&lt;=15,I7&lt;=1,J7&lt;=1,$T$30=0),"可","不可"))),F7="屋上",IF(AND($B$1&lt;&gt;"禁止",J7&lt;=T7,AC7+AE7+AG7=0),"可","不可"),F7="屋上東",IF(AND($B$1&lt;&gt;"禁止",J7&lt;=T7,AC7+AE7+AG7=0),"可","不可"),F7="屋上西",IF(AND($B$1&lt;&gt;"禁止",J7&lt;=T7,AC7+AE7+AG7=0),"可","不可"),F7="屋上南",IF(AND($B$1&lt;&gt;"禁止",J7&lt;=T7,AC7+AE7+AG7=0),"可","不可"),F7="屋上北",IF(AND($B$1&lt;&gt;"禁止",J7&lt;=T7,AC7+AE7+AG7=0),"可","不可"),F7="突出",IF(AND(M7="内",N7&lt;=1.5,G7&lt;=51,R7&lt;=40,$L$35=0),"可",IF(AND(M7="外",G7&lt;=S7,G7&lt;=51,P7="有",H7&gt;=2.5,R7&lt;=40,N7&lt;=1.5,O7&lt;1,$L$35=0),"可",IF(AND(M7="外",G7&lt;=S7,G7&lt;=51,P7="無",H7&gt;=4.5,R7&lt;=40,N7&lt;1.5,O7&lt;1,$L$35=0),"可","不可"))),F7="板塔",IF(AND(R7&lt;=30,AC7=0,$I$30=0),"可","不可"),F7="垣塀東",IF(AND(G7&lt;=S7,J7&lt;=T7,G7&gt;=0.01,G7&lt;=51,$N$30=0),"可","不可"),F7="垣塀西",IF(AND(G7&lt;=S7,J7&lt;=T7,G7&gt;=0.01,G7&lt;=51,$O$30=0),"可","不可"),F7="垣塀南",IF(AND(G7&lt;=S7,J7&lt;=T7,G7&gt;=0.01,G7&lt;=51,$P$30=0),"可","不可"),F7="垣塀北",IF(AND(G7&lt;=S7,J7&lt;=T7,G7&gt;=0.01,G7&lt;=51,$Q$30=0),"可","不可"),F7="壁面東",IF(AND(G7&lt;=S7,J7&lt;=T7,G7&gt;=0.01,G7&lt;=51,$J$30=0),"可","不可"),F7="壁面西",IF(AND(G7&lt;=S7,J7&lt;=T7,G7&gt;=0.01,G7&lt;=51,$K$30=0),"可","不可"),F7="壁面南",IF(AND(G7&lt;=S7,J7&lt;=T7,G7&gt;=0.01,G7&lt;=51,$L$30=0),"可","不可"),F7="壁面北",IF(AND(G7&lt;=S7,J7&lt;=T7,G7&gt;=0.01,G7&lt;=51,$M$30=0),"可","不可"),F7="壁幕東",IF(AND(G7&gt;=0.01,G7&lt;=51,I7&gt;1.5,I7&lt;=15,J7&lt;=1.5,$J$30=0),"可",IF(AND(G7&gt;=0.01,G7&lt;=51,J7&gt;1.5,J7&lt;=15,I7&lt;=1.5,$J$30=0),"可",IF(AND(G7&gt;=0.01,G7&lt;=51,I7&lt;=1.5,J7&lt;=1.5,$J$30=0),"可","不可"))),F7="壁幕西",IF(AND(G7&gt;=0.01,G7&lt;=51,I7&gt;1.5,I7&lt;=15,J7&lt;=1.5,$K$30=0),"可",IF(AND(G7&gt;=0.01,G7&lt;=51,J7&gt;1.5,J7&lt;=15,I7&lt;=1.5,$K$30=0),"可",IF(AND(G7&gt;=0.01,G7&lt;=51,I7&lt;=1.5,J7&lt;=1.5,$K$30=0),"可","不可"))),F7="壁幕南",IF(AND(G7&gt;=0.01,G7&lt;=51,I7&gt;1.5,I7&lt;=15,J7&lt;=1.5,$L$30=0),"可",IF(AND(G7&gt;=0.01,G7&lt;=51,J7&gt;1.5,J7&lt;=15,I7&lt;=1.5,$L$30=0),"可",IF(AND(G7&gt;=0.01,G7&lt;=51,I7&lt;=1.5,J7&lt;=1.5,$L$30=0),"可","不可"))),F7="壁幕北",IF(AND(G7&gt;=0.01,G7&lt;=51,I7&gt;1.5,I7&lt;=15,J7&lt;=1.5,$M$30=0),"可",IF(AND(G7&gt;=0.01,G7&lt;=51,J7&gt;1.5,J7&lt;=15,I7&lt;=1.5,$M$30=0),"可",IF(AND(G7&gt;=0.01,G7&lt;=51,I7&lt;=1.5,J7&lt;=1.5,$M$30=0),"可","不可")))),"")</f>
        <v/>
      </c>
    </row>
    <row r="8" spans="1:55" ht="50.1" customHeight="1" x14ac:dyDescent="0.4">
      <c r="A8" s="42">
        <v>3</v>
      </c>
      <c r="B8" s="42"/>
      <c r="C8" s="42"/>
      <c r="D8" s="44"/>
      <c r="E8" s="44"/>
      <c r="F8" s="45" t="str">
        <f t="shared" si="0"/>
        <v/>
      </c>
      <c r="G8" s="44"/>
      <c r="H8" s="46"/>
      <c r="I8" s="44"/>
      <c r="J8" s="44"/>
      <c r="K8" s="44"/>
      <c r="L8" s="44"/>
      <c r="M8" s="44"/>
      <c r="N8" s="44"/>
      <c r="O8" s="44"/>
      <c r="P8" s="44"/>
      <c r="Q8" s="44"/>
      <c r="R8" s="47" t="str">
        <f t="shared" si="5"/>
        <v/>
      </c>
      <c r="S8" s="44"/>
      <c r="T8" s="44"/>
      <c r="U8" s="44" t="str">
        <f t="shared" si="6"/>
        <v/>
      </c>
      <c r="V8" s="44"/>
      <c r="W8" s="47" t="str">
        <f t="shared" si="7"/>
        <v/>
      </c>
      <c r="X8" s="47" t="str">
        <f t="shared" si="8"/>
        <v/>
      </c>
      <c r="Y8" s="48" t="str">
        <f t="shared" si="1"/>
        <v/>
      </c>
      <c r="Z8" s="49" t="str">
        <f t="shared" si="2"/>
        <v/>
      </c>
      <c r="AA8" s="50" t="str">
        <f>IF(OR(D8="壁面",D8="垣塀",D8="壁幕"),IF(W8&gt;=200,IF(ROUNDDOWN(W8/4,2)&gt;=70,ROUNDDOWN(W8/4,2),70),""),"")</f>
        <v/>
      </c>
      <c r="AB8" s="51" t="str" cm="1">
        <f t="array" ref="AB8">IFERROR(_xlfn.IFS(D8="板塔",G8,D8="屋上",I8+K8),"")</f>
        <v/>
      </c>
      <c r="AC8" s="52" t="str">
        <f t="shared" si="9"/>
        <v/>
      </c>
      <c r="AD8" s="48" t="str">
        <f t="shared" si="4"/>
        <v/>
      </c>
      <c r="AE8" s="52" t="str">
        <f t="shared" si="10"/>
        <v/>
      </c>
      <c r="AF8" s="48" t="str" cm="1">
        <f t="array" ref="AF8">IFERROR(_xlfn.IFS(D8="屋上",I8+K8+S8,D8="壁面",G8),"")</f>
        <v/>
      </c>
      <c r="AG8" s="52" t="str">
        <f t="shared" si="11"/>
        <v/>
      </c>
      <c r="AH8" s="53" t="str" cm="1">
        <f t="array" ref="AH8">_xlfn.IFS(D8="","",D8="壁幕","",D8="板塔","",D8="のぼり","",D8="幕","",D8="立看板","",D8="突出",IF(G8&gt;S8,1,0),D8="屋上",IF(J8&gt;T8,1,0),D8="壁面",IF(OR(I8&gt;S8,J8&gt;T8),1,0),D8="垣塀",IF(OR(I8&gt;S8,J8&gt;T8),1,0))</f>
        <v/>
      </c>
      <c r="AI8" s="45" t="str" cm="1">
        <f t="array" ref="AI8">IFERROR(_xlfn.IFS(C8="管理用",IF(AND($B$1="許可",G8&lt;=5,$S$30=0,F8&lt;&gt;"屋上"),"可",IF(AND($B$1="禁止",G8&lt;=3,$S$30=0,F8&lt;&gt;"屋上"),"可","不可")),F8="立看板",IF(AND(H8&lt;=0.5,I8&lt;=2,J8&lt;=1),"可","不可"),F8="のぼり",IF(R8&lt;=2,"可","不可"),F8="幕",IF(AND(G8&gt;=0.01,G8&lt;=15,I8&gt;1,I8&lt;=10,J8&lt;=1,$T$30=0),"可",IF(AND(G8&gt;=0.01,G8&lt;=15,J8&gt;1,J8&lt;=10,I8&lt;=1,$T$30=0),"可",IF(AND(G8&gt;=0.01,G8&lt;=15,I8&lt;=1,J8&lt;=1,$T$30=0),"可","不可"))),F8="屋上",IF(AND($B$1&lt;&gt;"禁止",J8&lt;=T8,AC8+AE8+AG8=0),"可","不可"),F8="屋上東",IF(AND($B$1&lt;&gt;"禁止",J8&lt;=T8,AC8+AE8+AG8=0),"可","不可"),F8="屋上西",IF(AND($B$1&lt;&gt;"禁止",J8&lt;=T8,AC8+AE8+AG8=0),"可","不可"),F8="屋上南",IF(AND($B$1&lt;&gt;"禁止",J8&lt;=T8,AC8+AE8+AG8=0),"可","不可"),F8="屋上北",IF(AND($B$1&lt;&gt;"禁止",J8&lt;=T8,AC8+AE8+AG8=0),"可","不可"),F8="突出",IF(AND(M8="内",N8&lt;=1.5,G8&lt;=51,R8&lt;=40,$L$35=0),"可",IF(AND(M8="外",G8&lt;=S8,G8&lt;=51,P8="有",H8&gt;=2.5,R8&lt;=40,N8&lt;=1.5,O8&lt;1,$L$35=0),"可",IF(AND(M8="外",G8&lt;=S8,G8&lt;=51,P8="無",H8&gt;=4.5,R8&lt;=40,N8&lt;1.5,O8&lt;1,$L$35=0),"可","不可"))),F8="板塔",IF(AND(R8&lt;=30,AC8=0,$I$30=0),"可","不可"),F8="垣塀東",IF(AND(G8&lt;=S8,J8&lt;=T8,G8&gt;=0.01,G8&lt;=51,$N$30=0),"可","不可"),F8="垣塀西",IF(AND(G8&lt;=S8,J8&lt;=T8,G8&gt;=0.01,G8&lt;=51,$O$30=0),"可","不可"),F8="垣塀南",IF(AND(G8&lt;=S8,J8&lt;=T8,G8&gt;=0.01,G8&lt;=51,$P$30=0),"可","不可"),F8="垣塀北",IF(AND(G8&lt;=S8,J8&lt;=T8,G8&gt;=0.01,G8&lt;=51,$Q$30=0),"可","不可"),F8="壁面東",IF(AND(G8&lt;=S8,J8&lt;=T8,G8&gt;=0.01,G8&lt;=51,$J$30=0),"可","不可"),F8="壁面西",IF(AND(G8&lt;=S8,J8&lt;=T8,G8&gt;=0.01,G8&lt;=51,$K$30=0),"可","不可"),F8="壁面南",IF(AND(G8&lt;=S8,J8&lt;=T8,G8&gt;=0.01,G8&lt;=51,$L$30=0),"可","不可"),F8="壁面北",IF(AND(G8&lt;=S8,J8&lt;=T8,G8&gt;=0.01,G8&lt;=51,$M$30=0),"可","不可"),F8="壁幕東",IF(AND(G8&gt;=0.01,G8&lt;=51,I8&gt;1.5,I8&lt;=15,J8&lt;=1.5,$J$30=0),"可",IF(AND(G8&gt;=0.01,G8&lt;=51,J8&gt;1.5,J8&lt;=15,I8&lt;=1.5,$J$30=0),"可",IF(AND(G8&gt;=0.01,G8&lt;=51,I8&lt;=1.5,J8&lt;=1.5,$J$30=0),"可","不可"))),F8="壁幕西",IF(AND(G8&gt;=0.01,G8&lt;=51,I8&gt;1.5,I8&lt;=15,J8&lt;=1.5,$K$30=0),"可",IF(AND(G8&gt;=0.01,G8&lt;=51,J8&gt;1.5,J8&lt;=15,I8&lt;=1.5,$K$30=0),"可",IF(AND(G8&gt;=0.01,G8&lt;=51,I8&lt;=1.5,J8&lt;=1.5,$K$30=0),"可","不可"))),F8="壁幕南",IF(AND(G8&gt;=0.01,G8&lt;=51,I8&gt;1.5,I8&lt;=15,J8&lt;=1.5,$L$30=0),"可",IF(AND(G8&gt;=0.01,G8&lt;=51,J8&gt;1.5,J8&lt;=15,I8&lt;=1.5,$L$30=0),"可",IF(AND(G8&gt;=0.01,G8&lt;=51,I8&lt;=1.5,J8&lt;=1.5,$L$30=0),"可","不可"))),F8="壁幕北",IF(AND(G8&gt;=0.01,G8&lt;=51,I8&gt;1.5,I8&lt;=15,J8&lt;=1.5,$M$30=0),"可",IF(AND(G8&gt;=0.01,G8&lt;=51,J8&gt;1.5,J8&lt;=15,I8&lt;=1.5,$M$30=0),"可",IF(AND(G8&gt;=0.01,G8&lt;=51,I8&lt;=1.5,J8&lt;=1.5,$M$30=0),"可","不可")))),"")</f>
        <v/>
      </c>
    </row>
    <row r="9" spans="1:55" ht="50.1" customHeight="1" x14ac:dyDescent="0.4">
      <c r="A9" s="42">
        <v>4</v>
      </c>
      <c r="B9" s="42"/>
      <c r="C9" s="42"/>
      <c r="D9" s="44"/>
      <c r="E9" s="44"/>
      <c r="F9" s="45" t="str">
        <f t="shared" si="0"/>
        <v/>
      </c>
      <c r="G9" s="44"/>
      <c r="H9" s="46"/>
      <c r="I9" s="44"/>
      <c r="J9" s="44"/>
      <c r="K9" s="44"/>
      <c r="L9" s="44"/>
      <c r="M9" s="44"/>
      <c r="N9" s="44"/>
      <c r="O9" s="44"/>
      <c r="P9" s="44"/>
      <c r="Q9" s="44"/>
      <c r="R9" s="47" t="str">
        <f t="shared" si="5"/>
        <v/>
      </c>
      <c r="S9" s="44"/>
      <c r="T9" s="44"/>
      <c r="U9" s="44" t="str">
        <f t="shared" si="6"/>
        <v/>
      </c>
      <c r="V9" s="44"/>
      <c r="W9" s="47" t="str">
        <f t="shared" ref="W9" si="12">IF(S9="","",ROUNDDOWN(S9*T9+V9,2))</f>
        <v/>
      </c>
      <c r="X9" s="47" t="str">
        <f t="shared" si="8"/>
        <v/>
      </c>
      <c r="Y9" s="48" t="str">
        <f t="shared" si="1"/>
        <v/>
      </c>
      <c r="Z9" s="49" t="str">
        <f t="shared" si="2"/>
        <v/>
      </c>
      <c r="AA9" s="50" t="str">
        <f t="shared" si="3"/>
        <v/>
      </c>
      <c r="AB9" s="51" t="str" cm="1">
        <f t="array" ref="AB9">IFERROR(_xlfn.IFS(D9="板塔",G9,D9="屋上",I9+K9),"")</f>
        <v/>
      </c>
      <c r="AC9" s="52" t="str">
        <f t="shared" si="9"/>
        <v/>
      </c>
      <c r="AD9" s="48" t="str">
        <f t="shared" si="4"/>
        <v/>
      </c>
      <c r="AE9" s="52" t="str">
        <f t="shared" si="10"/>
        <v/>
      </c>
      <c r="AF9" s="48" t="str" cm="1">
        <f t="array" ref="AF9">IFERROR(_xlfn.IFS(D9="屋上",I9+K9+S9,D9="壁面",G9),"")</f>
        <v/>
      </c>
      <c r="AG9" s="52" t="str">
        <f t="shared" si="11"/>
        <v/>
      </c>
      <c r="AH9" s="53" t="str" cm="1">
        <f t="array" ref="AH9">_xlfn.IFS(D9="","",D9="壁幕","",D9="板塔","",D9="のぼり","",D9="幕","",D9="立看板","",D9="突出",IF(G9&gt;S9,1,0),D9="屋上",IF(J9&gt;T9,1,0),D9="壁面",IF(OR(I9&gt;S9,J9&gt;T9),1,0),D9="垣塀",IF(OR(I9&gt;S9,J9&gt;T9),1,0))</f>
        <v/>
      </c>
      <c r="AI9" s="45" t="str" cm="1">
        <f t="array" ref="AI9">IFERROR(_xlfn.IFS(C9="管理用",IF(AND($B$1="許可",G9&lt;=5,$S$30=0,F9&lt;&gt;"屋上"),"可",IF(AND($B$1="禁止",G9&lt;=3,$S$30=0,F9&lt;&gt;"屋上"),"可","不可")),F9="立看板",IF(AND(H9&lt;=0.5,I9&lt;=2,J9&lt;=1),"可","不可"),F9="のぼり",IF(R9&lt;=2,"可","不可"),F9="幕",IF(AND(G9&gt;=0.01,G9&lt;=15,I9&gt;1,I9&lt;=10,J9&lt;=1,$T$30=0),"可",IF(AND(G9&gt;=0.01,G9&lt;=15,J9&gt;1,J9&lt;=10,I9&lt;=1,$T$30=0),"可",IF(AND(G9&gt;=0.01,G9&lt;=15,I9&lt;=1,J9&lt;=1,$T$30=0),"可","不可"))),F9="屋上",IF(AND($B$1&lt;&gt;"禁止",J9&lt;=T9,AC9+AE9+AG9=0),"可","不可"),F9="屋上東",IF(AND($B$1&lt;&gt;"禁止",J9&lt;=T9,AC9+AE9+AG9=0),"可","不可"),F9="屋上西",IF(AND($B$1&lt;&gt;"禁止",J9&lt;=T9,AC9+AE9+AG9=0),"可","不可"),F9="屋上南",IF(AND($B$1&lt;&gt;"禁止",J9&lt;=T9,AC9+AE9+AG9=0),"可","不可"),F9="屋上北",IF(AND($B$1&lt;&gt;"禁止",J9&lt;=T9,AC9+AE9+AG9=0),"可","不可"),F9="突出",IF(AND(M9="内",N9&lt;=1.5,G9&lt;=51,R9&lt;=40,$L$35=0),"可",IF(AND(M9="外",G9&lt;=S9,G9&lt;=51,P9="有",H9&gt;=2.5,R9&lt;=40,N9&lt;=1.5,O9&lt;1,$L$35=0),"可",IF(AND(M9="外",G9&lt;=S9,G9&lt;=51,P9="無",H9&gt;=4.5,R9&lt;=40,N9&lt;1.5,O9&lt;1,$L$35=0),"可","不可"))),F9="板塔",IF(AND(R9&lt;=30,AC9=0,$I$30=0),"可","不可"),F9="垣塀東",IF(AND(G9&lt;=S9,J9&lt;=T9,G9&gt;=0.01,G9&lt;=51,$N$30=0),"可","不可"),F9="垣塀西",IF(AND(G9&lt;=S9,J9&lt;=T9,G9&gt;=0.01,G9&lt;=51,$O$30=0),"可","不可"),F9="垣塀南",IF(AND(G9&lt;=S9,J9&lt;=T9,G9&gt;=0.01,G9&lt;=51,$P$30=0),"可","不可"),F9="垣塀北",IF(AND(G9&lt;=S9,J9&lt;=T9,G9&gt;=0.01,G9&lt;=51,$Q$30=0),"可","不可"),F9="壁面東",IF(AND(G9&lt;=S9,J9&lt;=T9,G9&gt;=0.01,G9&lt;=51,$J$30=0),"可","不可"),F9="壁面西",IF(AND(G9&lt;=S9,J9&lt;=T9,G9&gt;=0.01,G9&lt;=51,$K$30=0),"可","不可"),F9="壁面南",IF(AND(G9&lt;=S9,J9&lt;=T9,G9&gt;=0.01,G9&lt;=51,$L$30=0),"可","不可"),F9="壁面北",IF(AND(G9&lt;=S9,J9&lt;=T9,G9&gt;=0.01,G9&lt;=51,$M$30=0),"可","不可"),F9="壁幕東",IF(AND(G9&gt;=0.01,G9&lt;=51,I9&gt;1.5,I9&lt;=15,J9&lt;=1.5,$J$30=0),"可",IF(AND(G9&gt;=0.01,G9&lt;=51,J9&gt;1.5,J9&lt;=15,I9&lt;=1.5,$J$30=0),"可",IF(AND(G9&gt;=0.01,G9&lt;=51,I9&lt;=1.5,J9&lt;=1.5,$J$30=0),"可","不可"))),F9="壁幕西",IF(AND(G9&gt;=0.01,G9&lt;=51,I9&gt;1.5,I9&lt;=15,J9&lt;=1.5,$K$30=0),"可",IF(AND(G9&gt;=0.01,G9&lt;=51,J9&gt;1.5,J9&lt;=15,I9&lt;=1.5,$K$30=0),"可",IF(AND(G9&gt;=0.01,G9&lt;=51,I9&lt;=1.5,J9&lt;=1.5,$K$30=0),"可","不可"))),F9="壁幕南",IF(AND(G9&gt;=0.01,G9&lt;=51,I9&gt;1.5,I9&lt;=15,J9&lt;=1.5,$L$30=0),"可",IF(AND(G9&gt;=0.01,G9&lt;=51,J9&gt;1.5,J9&lt;=15,I9&lt;=1.5,$L$30=0),"可",IF(AND(G9&gt;=0.01,G9&lt;=51,I9&lt;=1.5,J9&lt;=1.5,$L$30=0),"可","不可"))),F9="壁幕北",IF(AND(G9&gt;=0.01,G9&lt;=51,I9&gt;1.5,I9&lt;=15,J9&lt;=1.5,$M$30=0),"可",IF(AND(G9&gt;=0.01,G9&lt;=51,J9&gt;1.5,J9&lt;=15,I9&lt;=1.5,$M$30=0),"可",IF(AND(G9&gt;=0.01,G9&lt;=51,I9&lt;=1.5,J9&lt;=1.5,$M$30=0),"可","不可")))),"")</f>
        <v/>
      </c>
    </row>
    <row r="10" spans="1:55" ht="50.1" customHeight="1" x14ac:dyDescent="0.4">
      <c r="A10" s="42">
        <v>5</v>
      </c>
      <c r="B10" s="42"/>
      <c r="C10" s="42"/>
      <c r="D10" s="44"/>
      <c r="E10" s="44"/>
      <c r="F10" s="45" t="str">
        <f t="shared" si="0"/>
        <v/>
      </c>
      <c r="G10" s="44"/>
      <c r="H10" s="46"/>
      <c r="I10" s="44"/>
      <c r="J10" s="44"/>
      <c r="K10" s="44"/>
      <c r="L10" s="44"/>
      <c r="M10" s="44"/>
      <c r="N10" s="44"/>
      <c r="O10" s="44"/>
      <c r="P10" s="44"/>
      <c r="Q10" s="44"/>
      <c r="R10" s="47" t="str">
        <f t="shared" si="5"/>
        <v/>
      </c>
      <c r="S10" s="44"/>
      <c r="T10" s="44"/>
      <c r="U10" s="44" t="str">
        <f t="shared" si="6"/>
        <v/>
      </c>
      <c r="V10" s="44"/>
      <c r="W10" s="47" t="str">
        <f t="shared" si="7"/>
        <v/>
      </c>
      <c r="X10" s="47" t="str">
        <f t="shared" si="8"/>
        <v/>
      </c>
      <c r="Y10" s="48" t="str">
        <f t="shared" si="1"/>
        <v/>
      </c>
      <c r="Z10" s="49" t="str">
        <f t="shared" si="2"/>
        <v/>
      </c>
      <c r="AA10" s="50" t="str">
        <f t="shared" si="3"/>
        <v/>
      </c>
      <c r="AB10" s="51" t="str" cm="1">
        <f t="array" ref="AB10">IFERROR(_xlfn.IFS(D10="板塔",G10,D10="屋上",I10+K10),"")</f>
        <v/>
      </c>
      <c r="AC10" s="52" t="str">
        <f t="shared" si="9"/>
        <v/>
      </c>
      <c r="AD10" s="48" t="str">
        <f t="shared" si="4"/>
        <v/>
      </c>
      <c r="AE10" s="52" t="str">
        <f t="shared" si="10"/>
        <v/>
      </c>
      <c r="AF10" s="48" t="str" cm="1">
        <f t="array" ref="AF10">IFERROR(_xlfn.IFS(D10="屋上",I10+K10+S10,D10="壁面",G10),"")</f>
        <v/>
      </c>
      <c r="AG10" s="52" t="str">
        <f t="shared" si="11"/>
        <v/>
      </c>
      <c r="AH10" s="53" t="str" cm="1">
        <f t="array" ref="AH10">_xlfn.IFS(D10="","",D10="壁幕","",D10="板塔","",D10="のぼり","",D10="幕","",D10="立看板","",D10="突出",IF(G10&gt;S10,1,0),D10="屋上",IF(J10&gt;T10,1,0),D10="壁面",IF(OR(I10&gt;S10,J10&gt;T10),1,0),D10="垣塀",IF(OR(I10&gt;S10,J10&gt;T10),1,0))</f>
        <v/>
      </c>
      <c r="AI10" s="45" t="str" cm="1">
        <f t="array" ref="AI10">IFERROR(_xlfn.IFS(C10="管理用",IF(AND($B$1="許可",G10&lt;=5,$S$30=0,F10&lt;&gt;"屋上"),"可",IF(AND($B$1="禁止",G10&lt;=3,$S$30=0,F10&lt;&gt;"屋上"),"可","不可")),F10="立看板",IF(AND(H10&lt;=0.5,I10&lt;=2,J10&lt;=1),"可","不可"),F10="のぼり",IF(R10&lt;=2,"可","不可"),F10="幕",IF(AND(G10&gt;=0.01,G10&lt;=15,I10&gt;1,I10&lt;=10,J10&lt;=1,$T$30=0),"可",IF(AND(G10&gt;=0.01,G10&lt;=15,J10&gt;1,J10&lt;=10,I10&lt;=1,$T$30=0),"可",IF(AND(G10&gt;=0.01,G10&lt;=15,I10&lt;=1,J10&lt;=1,$T$30=0),"可","不可"))),F10="屋上",IF(AND($B$1&lt;&gt;"禁止",J10&lt;=T10,AC10+AE10+AG10=0),"可","不可"),F10="屋上東",IF(AND($B$1&lt;&gt;"禁止",J10&lt;=T10,AC10+AE10+AG10=0),"可","不可"),F10="屋上西",IF(AND($B$1&lt;&gt;"禁止",J10&lt;=T10,AC10+AE10+AG10=0),"可","不可"),F10="屋上南",IF(AND($B$1&lt;&gt;"禁止",J10&lt;=T10,AC10+AE10+AG10=0),"可","不可"),F10="屋上北",IF(AND($B$1&lt;&gt;"禁止",J10&lt;=T10,AC10+AE10+AG10=0),"可","不可"),F10="突出",IF(AND(M10="内",N10&lt;=1.5,G10&lt;=51,R10&lt;=40,$L$35=0),"可",IF(AND(M10="外",G10&lt;=S10,G10&lt;=51,P10="有",H10&gt;=2.5,R10&lt;=40,N10&lt;=1.5,O10&lt;1,$L$35=0),"可",IF(AND(M10="外",G10&lt;=S10,G10&lt;=51,P10="無",H10&gt;=4.5,R10&lt;=40,N10&lt;1.5,O10&lt;1,$L$35=0),"可","不可"))),F10="板塔",IF(AND(R10&lt;=30,AC10=0,$I$30=0),"可","不可"),F10="垣塀東",IF(AND(G10&lt;=S10,J10&lt;=T10,G10&gt;=0.01,G10&lt;=51,$N$30=0),"可","不可"),F10="垣塀西",IF(AND(G10&lt;=S10,J10&lt;=T10,G10&gt;=0.01,G10&lt;=51,$O$30=0),"可","不可"),F10="垣塀南",IF(AND(G10&lt;=S10,J10&lt;=T10,G10&gt;=0.01,G10&lt;=51,$P$30=0),"可","不可"),F10="垣塀北",IF(AND(G10&lt;=S10,J10&lt;=T10,G10&gt;=0.01,G10&lt;=51,$Q$30=0),"可","不可"),F10="壁面東",IF(AND(G10&lt;=S10,J10&lt;=T10,G10&gt;=0.01,G10&lt;=51,$J$30=0),"可","不可"),F10="壁面西",IF(AND(G10&lt;=S10,J10&lt;=T10,G10&gt;=0.01,G10&lt;=51,$K$30=0),"可","不可"),F10="壁面南",IF(AND(G10&lt;=S10,J10&lt;=T10,G10&gt;=0.01,G10&lt;=51,$L$30=0),"可","不可"),F10="壁面北",IF(AND(G10&lt;=S10,J10&lt;=T10,G10&gt;=0.01,G10&lt;=51,$M$30=0),"可","不可"),F10="壁幕東",IF(AND(G10&gt;=0.01,G10&lt;=51,I10&gt;1.5,I10&lt;=15,J10&lt;=1.5,$J$30=0),"可",IF(AND(G10&gt;=0.01,G10&lt;=51,J10&gt;1.5,J10&lt;=15,I10&lt;=1.5,$J$30=0),"可",IF(AND(G10&gt;=0.01,G10&lt;=51,I10&lt;=1.5,J10&lt;=1.5,$J$30=0),"可","不可"))),F10="壁幕西",IF(AND(G10&gt;=0.01,G10&lt;=51,I10&gt;1.5,I10&lt;=15,J10&lt;=1.5,$K$30=0),"可",IF(AND(G10&gt;=0.01,G10&lt;=51,J10&gt;1.5,J10&lt;=15,I10&lt;=1.5,$K$30=0),"可",IF(AND(G10&gt;=0.01,G10&lt;=51,I10&lt;=1.5,J10&lt;=1.5,$K$30=0),"可","不可"))),F10="壁幕南",IF(AND(G10&gt;=0.01,G10&lt;=51,I10&gt;1.5,I10&lt;=15,J10&lt;=1.5,$L$30=0),"可",IF(AND(G10&gt;=0.01,G10&lt;=51,J10&gt;1.5,J10&lt;=15,I10&lt;=1.5,$L$30=0),"可",IF(AND(G10&gt;=0.01,G10&lt;=51,I10&lt;=1.5,J10&lt;=1.5,$L$30=0),"可","不可"))),F10="壁幕北",IF(AND(G10&gt;=0.01,G10&lt;=51,I10&gt;1.5,I10&lt;=15,J10&lt;=1.5,$M$30=0),"可",IF(AND(G10&gt;=0.01,G10&lt;=51,J10&gt;1.5,J10&lt;=15,I10&lt;=1.5,$M$30=0),"可",IF(AND(G10&gt;=0.01,G10&lt;=51,I10&lt;=1.5,J10&lt;=1.5,$M$30=0),"可","不可")))),"")</f>
        <v/>
      </c>
    </row>
    <row r="11" spans="1:55" ht="50.1" customHeight="1" x14ac:dyDescent="0.4">
      <c r="A11" s="42">
        <v>6</v>
      </c>
      <c r="B11" s="42"/>
      <c r="C11" s="42"/>
      <c r="D11" s="44"/>
      <c r="E11" s="44"/>
      <c r="F11" s="45" t="str">
        <f t="shared" si="0"/>
        <v/>
      </c>
      <c r="G11" s="44"/>
      <c r="H11" s="46"/>
      <c r="I11" s="44"/>
      <c r="J11" s="44"/>
      <c r="K11" s="44"/>
      <c r="L11" s="44"/>
      <c r="M11" s="44"/>
      <c r="N11" s="44"/>
      <c r="O11" s="44"/>
      <c r="P11" s="44"/>
      <c r="Q11" s="44"/>
      <c r="R11" s="47" t="str">
        <f t="shared" si="5"/>
        <v/>
      </c>
      <c r="S11" s="44"/>
      <c r="T11" s="44"/>
      <c r="U11" s="44" t="str">
        <f t="shared" si="6"/>
        <v/>
      </c>
      <c r="V11" s="44"/>
      <c r="W11" s="47" t="str">
        <f t="shared" si="7"/>
        <v/>
      </c>
      <c r="X11" s="47" t="str">
        <f t="shared" si="8"/>
        <v/>
      </c>
      <c r="Y11" s="48" t="str">
        <f t="shared" si="1"/>
        <v/>
      </c>
      <c r="Z11" s="49" t="str">
        <f t="shared" si="2"/>
        <v/>
      </c>
      <c r="AA11" s="50" t="str">
        <f t="shared" si="3"/>
        <v/>
      </c>
      <c r="AB11" s="51" t="str" cm="1">
        <f t="array" ref="AB11">IFERROR(_xlfn.IFS(D11="板塔",G11,D11="屋上",I11+K11),"")</f>
        <v/>
      </c>
      <c r="AC11" s="52" t="str">
        <f t="shared" si="9"/>
        <v/>
      </c>
      <c r="AD11" s="48" t="str">
        <f t="shared" si="4"/>
        <v/>
      </c>
      <c r="AE11" s="52" t="str">
        <f t="shared" si="10"/>
        <v/>
      </c>
      <c r="AF11" s="48" t="str" cm="1">
        <f t="array" ref="AF11">IFERROR(_xlfn.IFS(D11="屋上",I11+K11+S11,D11="壁面",G11),"")</f>
        <v/>
      </c>
      <c r="AG11" s="52" t="str">
        <f t="shared" si="11"/>
        <v/>
      </c>
      <c r="AH11" s="53" t="str" cm="1">
        <f t="array" ref="AH11">_xlfn.IFS(D11="","",D11="壁幕","",D11="板塔","",D11="のぼり","",D11="幕","",D11="立看板","",D11="突出",IF(G11&gt;S11,1,0),D11="屋上",IF(J11&gt;T11,1,0),D11="壁面",IF(OR(I11&gt;S11,J11&gt;T11),1,0),D11="垣塀",IF(OR(I11&gt;S11,J11&gt;T11),1,0))</f>
        <v/>
      </c>
      <c r="AI11" s="45" t="str" cm="1">
        <f t="array" ref="AI11">IFERROR(_xlfn.IFS(C11="管理用",IF(AND($B$1="許可",G11&lt;=5,$S$30=0,F11&lt;&gt;"屋上"),"可",IF(AND($B$1="禁止",G11&lt;=3,$S$30=0,F11&lt;&gt;"屋上"),"可","不可")),F11="立看板",IF(AND(H11&lt;=0.5,I11&lt;=2,J11&lt;=1),"可","不可"),F11="のぼり",IF(R11&lt;=2,"可","不可"),F11="幕",IF(AND(G11&gt;=0.01,G11&lt;=15,I11&gt;1,I11&lt;=10,J11&lt;=1,$T$30=0),"可",IF(AND(G11&gt;=0.01,G11&lt;=15,J11&gt;1,J11&lt;=10,I11&lt;=1,$T$30=0),"可",IF(AND(G11&gt;=0.01,G11&lt;=15,I11&lt;=1,J11&lt;=1,$T$30=0),"可","不可"))),F11="屋上",IF(AND($B$1&lt;&gt;"禁止",J11&lt;=T11,AC11+AE11+AG11=0),"可","不可"),F11="屋上東",IF(AND($B$1&lt;&gt;"禁止",J11&lt;=T11,AC11+AE11+AG11=0),"可","不可"),F11="屋上西",IF(AND($B$1&lt;&gt;"禁止",J11&lt;=T11,AC11+AE11+AG11=0),"可","不可"),F11="屋上南",IF(AND($B$1&lt;&gt;"禁止",J11&lt;=T11,AC11+AE11+AG11=0),"可","不可"),F11="屋上北",IF(AND($B$1&lt;&gt;"禁止",J11&lt;=T11,AC11+AE11+AG11=0),"可","不可"),F11="突出",IF(AND(M11="内",N11&lt;=1.5,G11&lt;=51,R11&lt;=40,$L$35=0),"可",IF(AND(M11="外",G11&lt;=S11,G11&lt;=51,P11="有",H11&gt;=2.5,R11&lt;=40,N11&lt;=1.5,O11&lt;1,$L$35=0),"可",IF(AND(M11="外",G11&lt;=S11,G11&lt;=51,P11="無",H11&gt;=4.5,R11&lt;=40,N11&lt;1.5,O11&lt;1,$L$35=0),"可","不可"))),F11="板塔",IF(AND(R11&lt;=30,AC11=0,$I$30=0),"可","不可"),F11="垣塀東",IF(AND(G11&lt;=S11,J11&lt;=T11,G11&gt;=0.01,G11&lt;=51,$N$30=0),"可","不可"),F11="垣塀西",IF(AND(G11&lt;=S11,J11&lt;=T11,G11&gt;=0.01,G11&lt;=51,$O$30=0),"可","不可"),F11="垣塀南",IF(AND(G11&lt;=S11,J11&lt;=T11,G11&gt;=0.01,G11&lt;=51,$P$30=0),"可","不可"),F11="垣塀北",IF(AND(G11&lt;=S11,J11&lt;=T11,G11&gt;=0.01,G11&lt;=51,$Q$30=0),"可","不可"),F11="壁面東",IF(AND(G11&lt;=S11,J11&lt;=T11,G11&gt;=0.01,G11&lt;=51,$J$30=0),"可","不可"),F11="壁面西",IF(AND(G11&lt;=S11,J11&lt;=T11,G11&gt;=0.01,G11&lt;=51,$K$30=0),"可","不可"),F11="壁面南",IF(AND(G11&lt;=S11,J11&lt;=T11,G11&gt;=0.01,G11&lt;=51,$L$30=0),"可","不可"),F11="壁面北",IF(AND(G11&lt;=S11,J11&lt;=T11,G11&gt;=0.01,G11&lt;=51,$M$30=0),"可","不可"),F11="壁幕東",IF(AND(G11&gt;=0.01,G11&lt;=51,I11&gt;1.5,I11&lt;=15,J11&lt;=1.5,$J$30=0),"可",IF(AND(G11&gt;=0.01,G11&lt;=51,J11&gt;1.5,J11&lt;=15,I11&lt;=1.5,$J$30=0),"可",IF(AND(G11&gt;=0.01,G11&lt;=51,I11&lt;=1.5,J11&lt;=1.5,$J$30=0),"可","不可"))),F11="壁幕西",IF(AND(G11&gt;=0.01,G11&lt;=51,I11&gt;1.5,I11&lt;=15,J11&lt;=1.5,$K$30=0),"可",IF(AND(G11&gt;=0.01,G11&lt;=51,J11&gt;1.5,J11&lt;=15,I11&lt;=1.5,$K$30=0),"可",IF(AND(G11&gt;=0.01,G11&lt;=51,I11&lt;=1.5,J11&lt;=1.5,$K$30=0),"可","不可"))),F11="壁幕南",IF(AND(G11&gt;=0.01,G11&lt;=51,I11&gt;1.5,I11&lt;=15,J11&lt;=1.5,$L$30=0),"可",IF(AND(G11&gt;=0.01,G11&lt;=51,J11&gt;1.5,J11&lt;=15,I11&lt;=1.5,$L$30=0),"可",IF(AND(G11&gt;=0.01,G11&lt;=51,I11&lt;=1.5,J11&lt;=1.5,$L$30=0),"可","不可"))),F11="壁幕北",IF(AND(G11&gt;=0.01,G11&lt;=51,I11&gt;1.5,I11&lt;=15,J11&lt;=1.5,$M$30=0),"可",IF(AND(G11&gt;=0.01,G11&lt;=51,J11&gt;1.5,J11&lt;=15,I11&lt;=1.5,$M$30=0),"可",IF(AND(G11&gt;=0.01,G11&lt;=51,I11&lt;=1.5,J11&lt;=1.5,$M$30=0),"可","不可")))),"")</f>
        <v/>
      </c>
      <c r="BC11" s="5"/>
    </row>
    <row r="12" spans="1:55" ht="50.1" customHeight="1" x14ac:dyDescent="0.4">
      <c r="A12" s="42">
        <v>7</v>
      </c>
      <c r="B12" s="42"/>
      <c r="C12" s="42"/>
      <c r="D12" s="44"/>
      <c r="E12" s="44"/>
      <c r="F12" s="45" t="str">
        <f t="shared" si="0"/>
        <v/>
      </c>
      <c r="G12" s="44"/>
      <c r="H12" s="46"/>
      <c r="I12" s="44"/>
      <c r="J12" s="44"/>
      <c r="K12" s="44"/>
      <c r="L12" s="44"/>
      <c r="M12" s="44"/>
      <c r="N12" s="44"/>
      <c r="O12" s="44"/>
      <c r="P12" s="44"/>
      <c r="Q12" s="44"/>
      <c r="R12" s="47" t="str">
        <f t="shared" si="5"/>
        <v/>
      </c>
      <c r="S12" s="44"/>
      <c r="T12" s="44"/>
      <c r="U12" s="44" t="str">
        <f t="shared" si="6"/>
        <v/>
      </c>
      <c r="V12" s="44"/>
      <c r="W12" s="47" t="str">
        <f t="shared" si="7"/>
        <v/>
      </c>
      <c r="X12" s="47" t="str">
        <f t="shared" si="8"/>
        <v/>
      </c>
      <c r="Y12" s="48" t="str">
        <f t="shared" si="1"/>
        <v/>
      </c>
      <c r="Z12" s="49" t="str">
        <f t="shared" si="2"/>
        <v/>
      </c>
      <c r="AA12" s="50" t="str">
        <f t="shared" si="3"/>
        <v/>
      </c>
      <c r="AB12" s="51" t="str" cm="1">
        <f t="array" ref="AB12">IFERROR(_xlfn.IFS(D12="板塔",G12,D12="屋上",I12+K12),"")</f>
        <v/>
      </c>
      <c r="AC12" s="52" t="str">
        <f t="shared" si="9"/>
        <v/>
      </c>
      <c r="AD12" s="48" t="str">
        <f t="shared" si="4"/>
        <v/>
      </c>
      <c r="AE12" s="52" t="str">
        <f t="shared" si="10"/>
        <v/>
      </c>
      <c r="AF12" s="48" t="str" cm="1">
        <f t="array" ref="AF12">IFERROR(_xlfn.IFS(D12="屋上",I12+K12+S12,D12="壁面",G12),"")</f>
        <v/>
      </c>
      <c r="AG12" s="52" t="str">
        <f t="shared" si="11"/>
        <v/>
      </c>
      <c r="AH12" s="53" t="str" cm="1">
        <f t="array" ref="AH12">_xlfn.IFS(D12="","",D12="壁幕","",D12="板塔","",D12="のぼり","",D12="幕","",D12="立看板","",D12="突出",IF(G12&gt;S12,1,0),D12="屋上",IF(J12&gt;T12,1,0),D12="壁面",IF(OR(I12&gt;S12,J12&gt;T12),1,0),D12="垣塀",IF(OR(I12&gt;S12,J12&gt;T12),1,0))</f>
        <v/>
      </c>
      <c r="AI12" s="45" t="str" cm="1">
        <f t="array" ref="AI12">IFERROR(_xlfn.IFS(C12="管理用",IF(AND($B$1="許可",G12&lt;=5,$S$30=0,F12&lt;&gt;"屋上"),"可",IF(AND($B$1="禁止",G12&lt;=3,$S$30=0,F12&lt;&gt;"屋上"),"可","不可")),F12="立看板",IF(AND(H12&lt;=0.5,I12&lt;=2,J12&lt;=1),"可","不可"),F12="のぼり",IF(R12&lt;=2,"可","不可"),F12="幕",IF(AND(G12&gt;=0.01,G12&lt;=15,I12&gt;1,I12&lt;=10,J12&lt;=1,$T$30=0),"可",IF(AND(G12&gt;=0.01,G12&lt;=15,J12&gt;1,J12&lt;=10,I12&lt;=1,$T$30=0),"可",IF(AND(G12&gt;=0.01,G12&lt;=15,I12&lt;=1,J12&lt;=1,$T$30=0),"可","不可"))),F12="屋上",IF(AND($B$1&lt;&gt;"禁止",J12&lt;=T12,AC12+AE12+AG12=0),"可","不可"),F12="屋上東",IF(AND($B$1&lt;&gt;"禁止",J12&lt;=T12,AC12+AE12+AG12=0),"可","不可"),F12="屋上西",IF(AND($B$1&lt;&gt;"禁止",J12&lt;=T12,AC12+AE12+AG12=0),"可","不可"),F12="屋上南",IF(AND($B$1&lt;&gt;"禁止",J12&lt;=T12,AC12+AE12+AG12=0),"可","不可"),F12="屋上北",IF(AND($B$1&lt;&gt;"禁止",J12&lt;=T12,AC12+AE12+AG12=0),"可","不可"),F12="突出",IF(AND(M12="内",N12&lt;=1.5,G12&lt;=51,R12&lt;=40,$L$35=0),"可",IF(AND(M12="外",G12&lt;=S12,G12&lt;=51,P12="有",H12&gt;=2.5,R12&lt;=40,N12&lt;=1.5,O12&lt;1,$L$35=0),"可",IF(AND(M12="外",G12&lt;=S12,G12&lt;=51,P12="無",H12&gt;=4.5,R12&lt;=40,N12&lt;1.5,O12&lt;1,$L$35=0),"可","不可"))),F12="板塔",IF(AND(R12&lt;=30,AC12=0,$I$30=0),"可","不可"),F12="垣塀東",IF(AND(G12&lt;=S12,J12&lt;=T12,G12&gt;=0.01,G12&lt;=51,$N$30=0),"可","不可"),F12="垣塀西",IF(AND(G12&lt;=S12,J12&lt;=T12,G12&gt;=0.01,G12&lt;=51,$O$30=0),"可","不可"),F12="垣塀南",IF(AND(G12&lt;=S12,J12&lt;=T12,G12&gt;=0.01,G12&lt;=51,$P$30=0),"可","不可"),F12="垣塀北",IF(AND(G12&lt;=S12,J12&lt;=T12,G12&gt;=0.01,G12&lt;=51,$Q$30=0),"可","不可"),F12="壁面東",IF(AND(G12&lt;=S12,J12&lt;=T12,G12&gt;=0.01,G12&lt;=51,$J$30=0),"可","不可"),F12="壁面西",IF(AND(G12&lt;=S12,J12&lt;=T12,G12&gt;=0.01,G12&lt;=51,$K$30=0),"可","不可"),F12="壁面南",IF(AND(G12&lt;=S12,J12&lt;=T12,G12&gt;=0.01,G12&lt;=51,$L$30=0),"可","不可"),F12="壁面北",IF(AND(G12&lt;=S12,J12&lt;=T12,G12&gt;=0.01,G12&lt;=51,$M$30=0),"可","不可"),F12="壁幕東",IF(AND(G12&gt;=0.01,G12&lt;=51,I12&gt;1.5,I12&lt;=15,J12&lt;=1.5,$J$30=0),"可",IF(AND(G12&gt;=0.01,G12&lt;=51,J12&gt;1.5,J12&lt;=15,I12&lt;=1.5,$J$30=0),"可",IF(AND(G12&gt;=0.01,G12&lt;=51,I12&lt;=1.5,J12&lt;=1.5,$J$30=0),"可","不可"))),F12="壁幕西",IF(AND(G12&gt;=0.01,G12&lt;=51,I12&gt;1.5,I12&lt;=15,J12&lt;=1.5,$K$30=0),"可",IF(AND(G12&gt;=0.01,G12&lt;=51,J12&gt;1.5,J12&lt;=15,I12&lt;=1.5,$K$30=0),"可",IF(AND(G12&gt;=0.01,G12&lt;=51,I12&lt;=1.5,J12&lt;=1.5,$K$30=0),"可","不可"))),F12="壁幕南",IF(AND(G12&gt;=0.01,G12&lt;=51,I12&gt;1.5,I12&lt;=15,J12&lt;=1.5,$L$30=0),"可",IF(AND(G12&gt;=0.01,G12&lt;=51,J12&gt;1.5,J12&lt;=15,I12&lt;=1.5,$L$30=0),"可",IF(AND(G12&gt;=0.01,G12&lt;=51,I12&lt;=1.5,J12&lt;=1.5,$L$30=0),"可","不可"))),F12="壁幕北",IF(AND(G12&gt;=0.01,G12&lt;=51,I12&gt;1.5,I12&lt;=15,J12&lt;=1.5,$M$30=0),"可",IF(AND(G12&gt;=0.01,G12&lt;=51,J12&gt;1.5,J12&lt;=15,I12&lt;=1.5,$M$30=0),"可",IF(AND(G12&gt;=0.01,G12&lt;=51,I12&lt;=1.5,J12&lt;=1.5,$M$30=0),"可","不可")))),"")</f>
        <v/>
      </c>
    </row>
    <row r="13" spans="1:55" ht="50.1" customHeight="1" x14ac:dyDescent="0.4">
      <c r="A13" s="42">
        <v>8</v>
      </c>
      <c r="B13" s="42"/>
      <c r="C13" s="42"/>
      <c r="D13" s="44"/>
      <c r="E13" s="44"/>
      <c r="F13" s="45" t="str">
        <f t="shared" si="0"/>
        <v/>
      </c>
      <c r="G13" s="44"/>
      <c r="H13" s="46"/>
      <c r="I13" s="44"/>
      <c r="J13" s="44"/>
      <c r="K13" s="44"/>
      <c r="L13" s="44"/>
      <c r="M13" s="44"/>
      <c r="N13" s="44"/>
      <c r="O13" s="44"/>
      <c r="P13" s="44"/>
      <c r="Q13" s="44"/>
      <c r="R13" s="47" t="str">
        <f t="shared" si="5"/>
        <v/>
      </c>
      <c r="S13" s="44"/>
      <c r="T13" s="44"/>
      <c r="U13" s="44" t="str">
        <f t="shared" si="6"/>
        <v/>
      </c>
      <c r="V13" s="44"/>
      <c r="W13" s="47" t="str">
        <f t="shared" si="7"/>
        <v/>
      </c>
      <c r="X13" s="47" t="str">
        <f t="shared" si="8"/>
        <v/>
      </c>
      <c r="Y13" s="48" t="str">
        <f t="shared" si="1"/>
        <v/>
      </c>
      <c r="Z13" s="49" t="str">
        <f t="shared" si="2"/>
        <v/>
      </c>
      <c r="AA13" s="50" t="str">
        <f t="shared" si="3"/>
        <v/>
      </c>
      <c r="AB13" s="51" t="str" cm="1">
        <f t="array" ref="AB13">IFERROR(_xlfn.IFS(D13="板塔",G13,D13="屋上",I13+K13),"")</f>
        <v/>
      </c>
      <c r="AC13" s="52" t="str">
        <f t="shared" si="9"/>
        <v/>
      </c>
      <c r="AD13" s="48" t="str">
        <f t="shared" si="4"/>
        <v/>
      </c>
      <c r="AE13" s="52" t="str">
        <f t="shared" si="10"/>
        <v/>
      </c>
      <c r="AF13" s="48" t="str" cm="1">
        <f t="array" ref="AF13">IFERROR(_xlfn.IFS(D13="屋上",I13+K13+S13,D13="壁面",G13),"")</f>
        <v/>
      </c>
      <c r="AG13" s="52" t="str">
        <f t="shared" si="11"/>
        <v/>
      </c>
      <c r="AH13" s="53" t="str" cm="1">
        <f t="array" ref="AH13">_xlfn.IFS(D13="","",D13="壁幕","",D13="板塔","",D13="のぼり","",D13="幕","",D13="立看板","",D13="突出",IF(G13&gt;S13,1,0),D13="屋上",IF(J13&gt;T13,1,0),D13="壁面",IF(OR(I13&gt;S13,J13&gt;T13),1,0),D13="垣塀",IF(OR(I13&gt;S13,J13&gt;T13),1,0))</f>
        <v/>
      </c>
      <c r="AI13" s="45" t="str" cm="1">
        <f t="array" ref="AI13">IFERROR(_xlfn.IFS(C13="管理用",IF(AND($B$1="許可",G13&lt;=5,$S$30=0,F13&lt;&gt;"屋上"),"可",IF(AND($B$1="禁止",G13&lt;=3,$S$30=0,F13&lt;&gt;"屋上"),"可","不可")),F13="立看板",IF(AND(H13&lt;=0.5,I13&lt;=2,J13&lt;=1),"可","不可"),F13="のぼり",IF(R13&lt;=2,"可","不可"),F13="幕",IF(AND(G13&gt;=0.01,G13&lt;=15,I13&gt;1,I13&lt;=10,J13&lt;=1,$T$30=0),"可",IF(AND(G13&gt;=0.01,G13&lt;=15,J13&gt;1,J13&lt;=10,I13&lt;=1,$T$30=0),"可",IF(AND(G13&gt;=0.01,G13&lt;=15,I13&lt;=1,J13&lt;=1,$T$30=0),"可","不可"))),F13="屋上",IF(AND($B$1&lt;&gt;"禁止",J13&lt;=T13,AC13+AE13+AG13=0),"可","不可"),F13="屋上東",IF(AND($B$1&lt;&gt;"禁止",J13&lt;=T13,AC13+AE13+AG13=0),"可","不可"),F13="屋上西",IF(AND($B$1&lt;&gt;"禁止",J13&lt;=T13,AC13+AE13+AG13=0),"可","不可"),F13="屋上南",IF(AND($B$1&lt;&gt;"禁止",J13&lt;=T13,AC13+AE13+AG13=0),"可","不可"),F13="屋上北",IF(AND($B$1&lt;&gt;"禁止",J13&lt;=T13,AC13+AE13+AG13=0),"可","不可"),F13="突出",IF(AND(M13="内",N13&lt;=1.5,G13&lt;=51,R13&lt;=40,$L$35=0),"可",IF(AND(M13="外",G13&lt;=S13,G13&lt;=51,P13="有",H13&gt;=2.5,R13&lt;=40,N13&lt;=1.5,O13&lt;1,$L$35=0),"可",IF(AND(M13="外",G13&lt;=S13,G13&lt;=51,P13="無",H13&gt;=4.5,R13&lt;=40,N13&lt;1.5,O13&lt;1,$L$35=0),"可","不可"))),F13="板塔",IF(AND(R13&lt;=30,AC13=0,$I$30=0),"可","不可"),F13="垣塀東",IF(AND(G13&lt;=S13,J13&lt;=T13,G13&gt;=0.01,G13&lt;=51,$N$30=0),"可","不可"),F13="垣塀西",IF(AND(G13&lt;=S13,J13&lt;=T13,G13&gt;=0.01,G13&lt;=51,$O$30=0),"可","不可"),F13="垣塀南",IF(AND(G13&lt;=S13,J13&lt;=T13,G13&gt;=0.01,G13&lt;=51,$P$30=0),"可","不可"),F13="垣塀北",IF(AND(G13&lt;=S13,J13&lt;=T13,G13&gt;=0.01,G13&lt;=51,$Q$30=0),"可","不可"),F13="壁面東",IF(AND(G13&lt;=S13,J13&lt;=T13,G13&gt;=0.01,G13&lt;=51,$J$30=0),"可","不可"),F13="壁面西",IF(AND(G13&lt;=S13,J13&lt;=T13,G13&gt;=0.01,G13&lt;=51,$K$30=0),"可","不可"),F13="壁面南",IF(AND(G13&lt;=S13,J13&lt;=T13,G13&gt;=0.01,G13&lt;=51,$L$30=0),"可","不可"),F13="壁面北",IF(AND(G13&lt;=S13,J13&lt;=T13,G13&gt;=0.01,G13&lt;=51,$M$30=0),"可","不可"),F13="壁幕東",IF(AND(G13&gt;=0.01,G13&lt;=51,I13&gt;1.5,I13&lt;=15,J13&lt;=1.5,$J$30=0),"可",IF(AND(G13&gt;=0.01,G13&lt;=51,J13&gt;1.5,J13&lt;=15,I13&lt;=1.5,$J$30=0),"可",IF(AND(G13&gt;=0.01,G13&lt;=51,I13&lt;=1.5,J13&lt;=1.5,$J$30=0),"可","不可"))),F13="壁幕西",IF(AND(G13&gt;=0.01,G13&lt;=51,I13&gt;1.5,I13&lt;=15,J13&lt;=1.5,$K$30=0),"可",IF(AND(G13&gt;=0.01,G13&lt;=51,J13&gt;1.5,J13&lt;=15,I13&lt;=1.5,$K$30=0),"可",IF(AND(G13&gt;=0.01,G13&lt;=51,I13&lt;=1.5,J13&lt;=1.5,$K$30=0),"可","不可"))),F13="壁幕南",IF(AND(G13&gt;=0.01,G13&lt;=51,I13&gt;1.5,I13&lt;=15,J13&lt;=1.5,$L$30=0),"可",IF(AND(G13&gt;=0.01,G13&lt;=51,J13&gt;1.5,J13&lt;=15,I13&lt;=1.5,$L$30=0),"可",IF(AND(G13&gt;=0.01,G13&lt;=51,I13&lt;=1.5,J13&lt;=1.5,$L$30=0),"可","不可"))),F13="壁幕北",IF(AND(G13&gt;=0.01,G13&lt;=51,I13&gt;1.5,I13&lt;=15,J13&lt;=1.5,$M$30=0),"可",IF(AND(G13&gt;=0.01,G13&lt;=51,J13&gt;1.5,J13&lt;=15,I13&lt;=1.5,$M$30=0),"可",IF(AND(G13&gt;=0.01,G13&lt;=51,I13&lt;=1.5,J13&lt;=1.5,$M$30=0),"可","不可")))),"")</f>
        <v/>
      </c>
    </row>
    <row r="14" spans="1:55" ht="50.1" customHeight="1" x14ac:dyDescent="0.4">
      <c r="A14" s="42">
        <v>9</v>
      </c>
      <c r="B14" s="42"/>
      <c r="C14" s="42"/>
      <c r="D14" s="44"/>
      <c r="E14" s="44"/>
      <c r="F14" s="45" t="str">
        <f t="shared" si="0"/>
        <v/>
      </c>
      <c r="G14" s="44"/>
      <c r="H14" s="46"/>
      <c r="I14" s="44"/>
      <c r="J14" s="44"/>
      <c r="K14" s="44"/>
      <c r="L14" s="44"/>
      <c r="M14" s="44"/>
      <c r="N14" s="44"/>
      <c r="O14" s="44"/>
      <c r="P14" s="44"/>
      <c r="Q14" s="44"/>
      <c r="R14" s="47" t="str">
        <f t="shared" si="5"/>
        <v/>
      </c>
      <c r="S14" s="44"/>
      <c r="T14" s="44"/>
      <c r="U14" s="44" t="str">
        <f t="shared" si="6"/>
        <v/>
      </c>
      <c r="V14" s="44"/>
      <c r="W14" s="47" t="str">
        <f t="shared" si="7"/>
        <v/>
      </c>
      <c r="X14" s="47" t="str">
        <f t="shared" si="8"/>
        <v/>
      </c>
      <c r="Y14" s="48" t="str">
        <f t="shared" si="1"/>
        <v/>
      </c>
      <c r="Z14" s="49" t="str">
        <f t="shared" si="2"/>
        <v/>
      </c>
      <c r="AA14" s="50" t="str">
        <f t="shared" si="3"/>
        <v/>
      </c>
      <c r="AB14" s="51" t="str" cm="1">
        <f t="array" ref="AB14">IFERROR(_xlfn.IFS(D14="板塔",G14,D14="屋上",I14+K14),"")</f>
        <v/>
      </c>
      <c r="AC14" s="52" t="str">
        <f t="shared" si="9"/>
        <v/>
      </c>
      <c r="AD14" s="48" t="str">
        <f t="shared" si="4"/>
        <v/>
      </c>
      <c r="AE14" s="52" t="str">
        <f t="shared" si="10"/>
        <v/>
      </c>
      <c r="AF14" s="48" t="str" cm="1">
        <f t="array" ref="AF14">IFERROR(_xlfn.IFS(D14="屋上",I14+K14+S14,D14="壁面",G14),"")</f>
        <v/>
      </c>
      <c r="AG14" s="52" t="str">
        <f t="shared" si="11"/>
        <v/>
      </c>
      <c r="AH14" s="53" t="str" cm="1">
        <f t="array" ref="AH14">_xlfn.IFS(D14="","",D14="壁幕","",D14="板塔","",D14="のぼり","",D14="幕","",D14="立看板","",D14="突出",IF(G14&gt;S14,1,0),D14="屋上",IF(J14&gt;T14,1,0),D14="壁面",IF(OR(I14&gt;S14,J14&gt;T14),1,0),D14="垣塀",IF(OR(I14&gt;S14,J14&gt;T14),1,0))</f>
        <v/>
      </c>
      <c r="AI14" s="45" t="str" cm="1">
        <f t="array" ref="AI14">IFERROR(_xlfn.IFS(C14="管理用",IF(AND($B$1="許可",G14&lt;=5,$S$30=0,F14&lt;&gt;"屋上"),"可",IF(AND($B$1="禁止",G14&lt;=3,$S$30=0,F14&lt;&gt;"屋上"),"可","不可")),F14="立看板",IF(AND(H14&lt;=0.5,I14&lt;=2,J14&lt;=1),"可","不可"),F14="のぼり",IF(R14&lt;=2,"可","不可"),F14="幕",IF(AND(G14&gt;=0.01,G14&lt;=15,I14&gt;1,I14&lt;=10,J14&lt;=1,$T$30=0),"可",IF(AND(G14&gt;=0.01,G14&lt;=15,J14&gt;1,J14&lt;=10,I14&lt;=1,$T$30=0),"可",IF(AND(G14&gt;=0.01,G14&lt;=15,I14&lt;=1,J14&lt;=1,$T$30=0),"可","不可"))),F14="屋上",IF(AND($B$1&lt;&gt;"禁止",J14&lt;=T14,AC14+AE14+AG14=0),"可","不可"),F14="屋上東",IF(AND($B$1&lt;&gt;"禁止",J14&lt;=T14,AC14+AE14+AG14=0),"可","不可"),F14="屋上西",IF(AND($B$1&lt;&gt;"禁止",J14&lt;=T14,AC14+AE14+AG14=0),"可","不可"),F14="屋上南",IF(AND($B$1&lt;&gt;"禁止",J14&lt;=T14,AC14+AE14+AG14=0),"可","不可"),F14="屋上北",IF(AND($B$1&lt;&gt;"禁止",J14&lt;=T14,AC14+AE14+AG14=0),"可","不可"),F14="突出",IF(AND(M14="内",N14&lt;=1.5,G14&lt;=51,R14&lt;=40,$L$35=0),"可",IF(AND(M14="外",G14&lt;=S14,G14&lt;=51,P14="有",H14&gt;=2.5,R14&lt;=40,N14&lt;=1.5,O14&lt;1,$L$35=0),"可",IF(AND(M14="外",G14&lt;=S14,G14&lt;=51,P14="無",H14&gt;=4.5,R14&lt;=40,N14&lt;1.5,O14&lt;1,$L$35=0),"可","不可"))),F14="板塔",IF(AND(R14&lt;=30,AC14=0,$I$30=0),"可","不可"),F14="垣塀東",IF(AND(G14&lt;=S14,J14&lt;=T14,G14&gt;=0.01,G14&lt;=51,$N$30=0),"可","不可"),F14="垣塀西",IF(AND(G14&lt;=S14,J14&lt;=T14,G14&gt;=0.01,G14&lt;=51,$O$30=0),"可","不可"),F14="垣塀南",IF(AND(G14&lt;=S14,J14&lt;=T14,G14&gt;=0.01,G14&lt;=51,$P$30=0),"可","不可"),F14="垣塀北",IF(AND(G14&lt;=S14,J14&lt;=T14,G14&gt;=0.01,G14&lt;=51,$Q$30=0),"可","不可"),F14="壁面東",IF(AND(G14&lt;=S14,J14&lt;=T14,G14&gt;=0.01,G14&lt;=51,$J$30=0),"可","不可"),F14="壁面西",IF(AND(G14&lt;=S14,J14&lt;=T14,G14&gt;=0.01,G14&lt;=51,$K$30=0),"可","不可"),F14="壁面南",IF(AND(G14&lt;=S14,J14&lt;=T14,G14&gt;=0.01,G14&lt;=51,$L$30=0),"可","不可"),F14="壁面北",IF(AND(G14&lt;=S14,J14&lt;=T14,G14&gt;=0.01,G14&lt;=51,$M$30=0),"可","不可"),F14="壁幕東",IF(AND(G14&gt;=0.01,G14&lt;=51,I14&gt;1.5,I14&lt;=15,J14&lt;=1.5,$J$30=0),"可",IF(AND(G14&gt;=0.01,G14&lt;=51,J14&gt;1.5,J14&lt;=15,I14&lt;=1.5,$J$30=0),"可",IF(AND(G14&gt;=0.01,G14&lt;=51,I14&lt;=1.5,J14&lt;=1.5,$J$30=0),"可","不可"))),F14="壁幕西",IF(AND(G14&gt;=0.01,G14&lt;=51,I14&gt;1.5,I14&lt;=15,J14&lt;=1.5,$K$30=0),"可",IF(AND(G14&gt;=0.01,G14&lt;=51,J14&gt;1.5,J14&lt;=15,I14&lt;=1.5,$K$30=0),"可",IF(AND(G14&gt;=0.01,G14&lt;=51,I14&lt;=1.5,J14&lt;=1.5,$K$30=0),"可","不可"))),F14="壁幕南",IF(AND(G14&gt;=0.01,G14&lt;=51,I14&gt;1.5,I14&lt;=15,J14&lt;=1.5,$L$30=0),"可",IF(AND(G14&gt;=0.01,G14&lt;=51,J14&gt;1.5,J14&lt;=15,I14&lt;=1.5,$L$30=0),"可",IF(AND(G14&gt;=0.01,G14&lt;=51,I14&lt;=1.5,J14&lt;=1.5,$L$30=0),"可","不可"))),F14="壁幕北",IF(AND(G14&gt;=0.01,G14&lt;=51,I14&gt;1.5,I14&lt;=15,J14&lt;=1.5,$M$30=0),"可",IF(AND(G14&gt;=0.01,G14&lt;=51,J14&gt;1.5,J14&lt;=15,I14&lt;=1.5,$M$30=0),"可",IF(AND(G14&gt;=0.01,G14&lt;=51,I14&lt;=1.5,J14&lt;=1.5,$M$30=0),"可","不可")))),"")</f>
        <v/>
      </c>
    </row>
    <row r="15" spans="1:55" ht="50.1" customHeight="1" x14ac:dyDescent="0.4">
      <c r="A15" s="42">
        <v>10</v>
      </c>
      <c r="B15" s="42"/>
      <c r="C15" s="42"/>
      <c r="D15" s="44"/>
      <c r="E15" s="44"/>
      <c r="F15" s="45" t="str">
        <f t="shared" si="0"/>
        <v/>
      </c>
      <c r="G15" s="44"/>
      <c r="H15" s="46"/>
      <c r="I15" s="44"/>
      <c r="J15" s="44"/>
      <c r="K15" s="44"/>
      <c r="L15" s="44"/>
      <c r="M15" s="44"/>
      <c r="N15" s="44"/>
      <c r="O15" s="44"/>
      <c r="P15" s="44"/>
      <c r="Q15" s="44"/>
      <c r="R15" s="47" t="str">
        <f t="shared" si="5"/>
        <v/>
      </c>
      <c r="S15" s="44"/>
      <c r="T15" s="44"/>
      <c r="U15" s="44" t="str">
        <f t="shared" si="6"/>
        <v/>
      </c>
      <c r="V15" s="44"/>
      <c r="W15" s="47" t="str">
        <f t="shared" si="7"/>
        <v/>
      </c>
      <c r="X15" s="47" t="str">
        <f t="shared" si="8"/>
        <v/>
      </c>
      <c r="Y15" s="48" t="str">
        <f t="shared" si="1"/>
        <v/>
      </c>
      <c r="Z15" s="49" t="str">
        <f t="shared" si="2"/>
        <v/>
      </c>
      <c r="AA15" s="50" t="str">
        <f t="shared" si="3"/>
        <v/>
      </c>
      <c r="AB15" s="51" t="str" cm="1">
        <f t="array" ref="AB15">IFERROR(_xlfn.IFS(D15="板塔",G15,D15="屋上",I15+K15),"")</f>
        <v/>
      </c>
      <c r="AC15" s="52" t="str">
        <f t="shared" si="9"/>
        <v/>
      </c>
      <c r="AD15" s="48" t="str">
        <f t="shared" si="4"/>
        <v/>
      </c>
      <c r="AE15" s="52" t="str">
        <f t="shared" si="10"/>
        <v/>
      </c>
      <c r="AF15" s="48" t="str" cm="1">
        <f t="array" ref="AF15">IFERROR(_xlfn.IFS(D15="屋上",I15+K15+S15,D15="壁面",G15),"")</f>
        <v/>
      </c>
      <c r="AG15" s="52" t="str">
        <f t="shared" si="11"/>
        <v/>
      </c>
      <c r="AH15" s="53" t="str" cm="1">
        <f t="array" ref="AH15">_xlfn.IFS(D15="","",D15="壁幕","",D15="板塔","",D15="のぼり","",D15="幕","",D15="立看板","",D15="突出",IF(G15&gt;S15,1,0),D15="屋上",IF(J15&gt;T15,1,0),D15="壁面",IF(OR(I15&gt;S15,J15&gt;T15),1,0),D15="垣塀",IF(OR(I15&gt;S15,J15&gt;T15),1,0))</f>
        <v/>
      </c>
      <c r="AI15" s="45" t="str" cm="1">
        <f t="array" ref="AI15">IFERROR(_xlfn.IFS(C15="管理用",IF(AND($B$1="許可",G15&lt;=5,$S$30=0,F15&lt;&gt;"屋上"),"可",IF(AND($B$1="禁止",G15&lt;=3,$S$30=0,F15&lt;&gt;"屋上"),"可","不可")),F15="立看板",IF(AND(H15&lt;=0.5,I15&lt;=2,J15&lt;=1),"可","不可"),F15="のぼり",IF(R15&lt;=2,"可","不可"),F15="幕",IF(AND(G15&gt;=0.01,G15&lt;=15,I15&gt;1,I15&lt;=10,J15&lt;=1,$T$30=0),"可",IF(AND(G15&gt;=0.01,G15&lt;=15,J15&gt;1,J15&lt;=10,I15&lt;=1,$T$30=0),"可",IF(AND(G15&gt;=0.01,G15&lt;=15,I15&lt;=1,J15&lt;=1,$T$30=0),"可","不可"))),F15="屋上",IF(AND($B$1&lt;&gt;"禁止",J15&lt;=T15,AC15+AE15+AG15=0),"可","不可"),F15="屋上東",IF(AND($B$1&lt;&gt;"禁止",J15&lt;=T15,AC15+AE15+AG15=0),"可","不可"),F15="屋上西",IF(AND($B$1&lt;&gt;"禁止",J15&lt;=T15,AC15+AE15+AG15=0),"可","不可"),F15="屋上南",IF(AND($B$1&lt;&gt;"禁止",J15&lt;=T15,AC15+AE15+AG15=0),"可","不可"),F15="屋上北",IF(AND($B$1&lt;&gt;"禁止",J15&lt;=T15,AC15+AE15+AG15=0),"可","不可"),F15="突出",IF(AND(M15="内",N15&lt;=1.5,G15&lt;=51,R15&lt;=40,$L$35=0),"可",IF(AND(M15="外",G15&lt;=S15,G15&lt;=51,P15="有",H15&gt;=2.5,R15&lt;=40,N15&lt;=1.5,O15&lt;1,$L$35=0),"可",IF(AND(M15="外",G15&lt;=S15,G15&lt;=51,P15="無",H15&gt;=4.5,R15&lt;=40,N15&lt;1.5,O15&lt;1,$L$35=0),"可","不可"))),F15="板塔",IF(AND(R15&lt;=30,AC15=0,$I$30=0),"可","不可"),F15="垣塀東",IF(AND(G15&lt;=S15,J15&lt;=T15,G15&gt;=0.01,G15&lt;=51,$N$30=0),"可","不可"),F15="垣塀西",IF(AND(G15&lt;=S15,J15&lt;=T15,G15&gt;=0.01,G15&lt;=51,$O$30=0),"可","不可"),F15="垣塀南",IF(AND(G15&lt;=S15,J15&lt;=T15,G15&gt;=0.01,G15&lt;=51,$P$30=0),"可","不可"),F15="垣塀北",IF(AND(G15&lt;=S15,J15&lt;=T15,G15&gt;=0.01,G15&lt;=51,$Q$30=0),"可","不可"),F15="壁面東",IF(AND(G15&lt;=S15,J15&lt;=T15,G15&gt;=0.01,G15&lt;=51,$J$30=0),"可","不可"),F15="壁面西",IF(AND(G15&lt;=S15,J15&lt;=T15,G15&gt;=0.01,G15&lt;=51,$K$30=0),"可","不可"),F15="壁面南",IF(AND(G15&lt;=S15,J15&lt;=T15,G15&gt;=0.01,G15&lt;=51,$L$30=0),"可","不可"),F15="壁面北",IF(AND(G15&lt;=S15,J15&lt;=T15,G15&gt;=0.01,G15&lt;=51,$M$30=0),"可","不可"),F15="壁幕東",IF(AND(G15&gt;=0.01,G15&lt;=51,I15&gt;1.5,I15&lt;=15,J15&lt;=1.5,$J$30=0),"可",IF(AND(G15&gt;=0.01,G15&lt;=51,J15&gt;1.5,J15&lt;=15,I15&lt;=1.5,$J$30=0),"可",IF(AND(G15&gt;=0.01,G15&lt;=51,I15&lt;=1.5,J15&lt;=1.5,$J$30=0),"可","不可"))),F15="壁幕西",IF(AND(G15&gt;=0.01,G15&lt;=51,I15&gt;1.5,I15&lt;=15,J15&lt;=1.5,$K$30=0),"可",IF(AND(G15&gt;=0.01,G15&lt;=51,J15&gt;1.5,J15&lt;=15,I15&lt;=1.5,$K$30=0),"可",IF(AND(G15&gt;=0.01,G15&lt;=51,I15&lt;=1.5,J15&lt;=1.5,$K$30=0),"可","不可"))),F15="壁幕南",IF(AND(G15&gt;=0.01,G15&lt;=51,I15&gt;1.5,I15&lt;=15,J15&lt;=1.5,$L$30=0),"可",IF(AND(G15&gt;=0.01,G15&lt;=51,J15&gt;1.5,J15&lt;=15,I15&lt;=1.5,$L$30=0),"可",IF(AND(G15&gt;=0.01,G15&lt;=51,I15&lt;=1.5,J15&lt;=1.5,$L$30=0),"可","不可"))),F15="壁幕北",IF(AND(G15&gt;=0.01,G15&lt;=51,I15&gt;1.5,I15&lt;=15,J15&lt;=1.5,$M$30=0),"可",IF(AND(G15&gt;=0.01,G15&lt;=51,J15&gt;1.5,J15&lt;=15,I15&lt;=1.5,$M$30=0),"可",IF(AND(G15&gt;=0.01,G15&lt;=51,I15&lt;=1.5,J15&lt;=1.5,$M$30=0),"可","不可")))),"")</f>
        <v/>
      </c>
    </row>
    <row r="16" spans="1:55" ht="50.1" customHeight="1" x14ac:dyDescent="0.4">
      <c r="A16" s="42">
        <v>11</v>
      </c>
      <c r="B16" s="42"/>
      <c r="C16" s="42"/>
      <c r="D16" s="44"/>
      <c r="E16" s="44"/>
      <c r="F16" s="45" t="str">
        <f t="shared" si="0"/>
        <v/>
      </c>
      <c r="G16" s="44"/>
      <c r="H16" s="46"/>
      <c r="I16" s="44"/>
      <c r="J16" s="44"/>
      <c r="K16" s="44"/>
      <c r="L16" s="44"/>
      <c r="M16" s="44"/>
      <c r="N16" s="44"/>
      <c r="O16" s="44"/>
      <c r="P16" s="44"/>
      <c r="Q16" s="44"/>
      <c r="R16" s="47" t="str">
        <f t="shared" si="5"/>
        <v/>
      </c>
      <c r="S16" s="44"/>
      <c r="T16" s="44"/>
      <c r="U16" s="44" t="str">
        <f t="shared" si="6"/>
        <v/>
      </c>
      <c r="V16" s="44"/>
      <c r="W16" s="47" t="str">
        <f t="shared" si="7"/>
        <v/>
      </c>
      <c r="X16" s="47" t="str">
        <f t="shared" si="8"/>
        <v/>
      </c>
      <c r="Y16" s="48" t="str">
        <f t="shared" si="1"/>
        <v/>
      </c>
      <c r="Z16" s="49" t="str">
        <f t="shared" si="2"/>
        <v/>
      </c>
      <c r="AA16" s="50" t="str">
        <f t="shared" si="3"/>
        <v/>
      </c>
      <c r="AB16" s="51" t="str" cm="1">
        <f t="array" ref="AB16">IFERROR(_xlfn.IFS(D16="板塔",G16,D16="屋上",I16+K16),"")</f>
        <v/>
      </c>
      <c r="AC16" s="52" t="str">
        <f t="shared" si="9"/>
        <v/>
      </c>
      <c r="AD16" s="48" t="str">
        <f t="shared" si="4"/>
        <v/>
      </c>
      <c r="AE16" s="52" t="str">
        <f t="shared" si="10"/>
        <v/>
      </c>
      <c r="AF16" s="48" t="str" cm="1">
        <f t="array" ref="AF16">IFERROR(_xlfn.IFS(D16="屋上",I16+K16+S16,D16="壁面",G16),"")</f>
        <v/>
      </c>
      <c r="AG16" s="52" t="str">
        <f t="shared" si="11"/>
        <v/>
      </c>
      <c r="AH16" s="53" t="str" cm="1">
        <f t="array" ref="AH16">_xlfn.IFS(D16="","",D16="壁幕","",D16="板塔","",D16="のぼり","",D16="幕","",D16="立看板","",D16="突出",IF(G16&gt;S16,1,0),D16="屋上",IF(J16&gt;T16,1,0),D16="壁面",IF(OR(I16&gt;S16,J16&gt;T16),1,0),D16="垣塀",IF(OR(I16&gt;S16,J16&gt;T16),1,0))</f>
        <v/>
      </c>
      <c r="AI16" s="45" t="str" cm="1">
        <f t="array" ref="AI16">IFERROR(_xlfn.IFS(C16="管理用",IF(AND($B$1="許可",G16&lt;=5,$S$30=0,F16&lt;&gt;"屋上"),"可",IF(AND($B$1="禁止",G16&lt;=3,$S$30=0,F16&lt;&gt;"屋上"),"可","不可")),F16="立看板",IF(AND(H16&lt;=0.5,I16&lt;=2,J16&lt;=1),"可","不可"),F16="のぼり",IF(R16&lt;=2,"可","不可"),F16="幕",IF(AND(G16&gt;=0.01,G16&lt;=15,I16&gt;1,I16&lt;=10,J16&lt;=1,$T$30=0),"可",IF(AND(G16&gt;=0.01,G16&lt;=15,J16&gt;1,J16&lt;=10,I16&lt;=1,$T$30=0),"可",IF(AND(G16&gt;=0.01,G16&lt;=15,I16&lt;=1,J16&lt;=1,$T$30=0),"可","不可"))),F16="屋上",IF(AND($B$1&lt;&gt;"禁止",J16&lt;=T16,AC16+AE16+AG16=0),"可","不可"),F16="屋上東",IF(AND($B$1&lt;&gt;"禁止",J16&lt;=T16,AC16+AE16+AG16=0),"可","不可"),F16="屋上西",IF(AND($B$1&lt;&gt;"禁止",J16&lt;=T16,AC16+AE16+AG16=0),"可","不可"),F16="屋上南",IF(AND($B$1&lt;&gt;"禁止",J16&lt;=T16,AC16+AE16+AG16=0),"可","不可"),F16="屋上北",IF(AND($B$1&lt;&gt;"禁止",J16&lt;=T16,AC16+AE16+AG16=0),"可","不可"),F16="突出",IF(AND(M16="内",N16&lt;=1.5,G16&lt;=51,R16&lt;=40,$L$35=0),"可",IF(AND(M16="外",G16&lt;=S16,G16&lt;=51,P16="有",H16&gt;=2.5,R16&lt;=40,N16&lt;=1.5,O16&lt;1,$L$35=0),"可",IF(AND(M16="外",G16&lt;=S16,G16&lt;=51,P16="無",H16&gt;=4.5,R16&lt;=40,N16&lt;1.5,O16&lt;1,$L$35=0),"可","不可"))),F16="板塔",IF(AND(R16&lt;=30,AC16=0,$I$30=0),"可","不可"),F16="垣塀東",IF(AND(G16&lt;=S16,J16&lt;=T16,G16&gt;=0.01,G16&lt;=51,$N$30=0),"可","不可"),F16="垣塀西",IF(AND(G16&lt;=S16,J16&lt;=T16,G16&gt;=0.01,G16&lt;=51,$O$30=0),"可","不可"),F16="垣塀南",IF(AND(G16&lt;=S16,J16&lt;=T16,G16&gt;=0.01,G16&lt;=51,$P$30=0),"可","不可"),F16="垣塀北",IF(AND(G16&lt;=S16,J16&lt;=T16,G16&gt;=0.01,G16&lt;=51,$Q$30=0),"可","不可"),F16="壁面東",IF(AND(G16&lt;=S16,J16&lt;=T16,G16&gt;=0.01,G16&lt;=51,$J$30=0),"可","不可"),F16="壁面西",IF(AND(G16&lt;=S16,J16&lt;=T16,G16&gt;=0.01,G16&lt;=51,$K$30=0),"可","不可"),F16="壁面南",IF(AND(G16&lt;=S16,J16&lt;=T16,G16&gt;=0.01,G16&lt;=51,$L$30=0),"可","不可"),F16="壁面北",IF(AND(G16&lt;=S16,J16&lt;=T16,G16&gt;=0.01,G16&lt;=51,$M$30=0),"可","不可"),F16="壁幕東",IF(AND(G16&gt;=0.01,G16&lt;=51,I16&gt;1.5,I16&lt;=15,J16&lt;=1.5,$J$30=0),"可",IF(AND(G16&gt;=0.01,G16&lt;=51,J16&gt;1.5,J16&lt;=15,I16&lt;=1.5,$J$30=0),"可",IF(AND(G16&gt;=0.01,G16&lt;=51,I16&lt;=1.5,J16&lt;=1.5,$J$30=0),"可","不可"))),F16="壁幕西",IF(AND(G16&gt;=0.01,G16&lt;=51,I16&gt;1.5,I16&lt;=15,J16&lt;=1.5,$K$30=0),"可",IF(AND(G16&gt;=0.01,G16&lt;=51,J16&gt;1.5,J16&lt;=15,I16&lt;=1.5,$K$30=0),"可",IF(AND(G16&gt;=0.01,G16&lt;=51,I16&lt;=1.5,J16&lt;=1.5,$K$30=0),"可","不可"))),F16="壁幕南",IF(AND(G16&gt;=0.01,G16&lt;=51,I16&gt;1.5,I16&lt;=15,J16&lt;=1.5,$L$30=0),"可",IF(AND(G16&gt;=0.01,G16&lt;=51,J16&gt;1.5,J16&lt;=15,I16&lt;=1.5,$L$30=0),"可",IF(AND(G16&gt;=0.01,G16&lt;=51,I16&lt;=1.5,J16&lt;=1.5,$L$30=0),"可","不可"))),F16="壁幕北",IF(AND(G16&gt;=0.01,G16&lt;=51,I16&gt;1.5,I16&lt;=15,J16&lt;=1.5,$M$30=0),"可",IF(AND(G16&gt;=0.01,G16&lt;=51,J16&gt;1.5,J16&lt;=15,I16&lt;=1.5,$M$30=0),"可",IF(AND(G16&gt;=0.01,G16&lt;=51,I16&lt;=1.5,J16&lt;=1.5,$M$30=0),"可","不可")))),"")</f>
        <v/>
      </c>
    </row>
    <row r="17" spans="1:35" ht="50.1" customHeight="1" x14ac:dyDescent="0.4">
      <c r="A17" s="42">
        <v>12</v>
      </c>
      <c r="B17" s="42"/>
      <c r="C17" s="42"/>
      <c r="D17" s="44"/>
      <c r="E17" s="44"/>
      <c r="F17" s="45" t="str">
        <f t="shared" si="0"/>
        <v/>
      </c>
      <c r="G17" s="44"/>
      <c r="H17" s="46"/>
      <c r="I17" s="44"/>
      <c r="J17" s="44"/>
      <c r="K17" s="44"/>
      <c r="L17" s="44"/>
      <c r="M17" s="44"/>
      <c r="N17" s="44"/>
      <c r="O17" s="44"/>
      <c r="P17" s="44"/>
      <c r="Q17" s="44"/>
      <c r="R17" s="47" t="str">
        <f t="shared" si="5"/>
        <v/>
      </c>
      <c r="S17" s="44"/>
      <c r="T17" s="44"/>
      <c r="U17" s="44" t="str">
        <f t="shared" si="6"/>
        <v/>
      </c>
      <c r="V17" s="44"/>
      <c r="W17" s="47" t="str">
        <f t="shared" si="7"/>
        <v/>
      </c>
      <c r="X17" s="47" t="str">
        <f t="shared" si="8"/>
        <v/>
      </c>
      <c r="Y17" s="48" t="str">
        <f t="shared" si="1"/>
        <v/>
      </c>
      <c r="Z17" s="49" t="str">
        <f t="shared" si="2"/>
        <v/>
      </c>
      <c r="AA17" s="50" t="str">
        <f t="shared" si="3"/>
        <v/>
      </c>
      <c r="AB17" s="51" t="str" cm="1">
        <f t="array" ref="AB17">IFERROR(_xlfn.IFS(D17="板塔",G17,D17="屋上",I17+K17),"")</f>
        <v/>
      </c>
      <c r="AC17" s="52" t="str">
        <f t="shared" si="9"/>
        <v/>
      </c>
      <c r="AD17" s="48" t="str">
        <f t="shared" si="4"/>
        <v/>
      </c>
      <c r="AE17" s="52" t="str">
        <f t="shared" si="10"/>
        <v/>
      </c>
      <c r="AF17" s="48" t="str" cm="1">
        <f t="array" ref="AF17">IFERROR(_xlfn.IFS(D17="屋上",I17+K17+S17,D17="壁面",G17),"")</f>
        <v/>
      </c>
      <c r="AG17" s="52" t="str">
        <f t="shared" si="11"/>
        <v/>
      </c>
      <c r="AH17" s="53" t="str" cm="1">
        <f t="array" ref="AH17">_xlfn.IFS(D17="","",D17="壁幕","",D17="板塔","",D17="のぼり","",D17="幕","",D17="立看板","",D17="突出",IF(G17&gt;S17,1,0),D17="屋上",IF(J17&gt;T17,1,0),D17="壁面",IF(OR(I17&gt;S17,J17&gt;T17),1,0),D17="垣塀",IF(OR(I17&gt;S17,J17&gt;T17),1,0))</f>
        <v/>
      </c>
      <c r="AI17" s="45" t="str" cm="1">
        <f t="array" ref="AI17">IFERROR(_xlfn.IFS(C17="管理用",IF(AND($B$1="許可",G17&lt;=5,$S$30=0,F17&lt;&gt;"屋上"),"可",IF(AND($B$1="禁止",G17&lt;=3,$S$30=0,F17&lt;&gt;"屋上"),"可","不可")),F17="立看板",IF(AND(H17&lt;=0.5,I17&lt;=2,J17&lt;=1),"可","不可"),F17="のぼり",IF(R17&lt;=2,"可","不可"),F17="幕",IF(AND(G17&gt;=0.01,G17&lt;=15,I17&gt;1,I17&lt;=10,J17&lt;=1,$T$30=0),"可",IF(AND(G17&gt;=0.01,G17&lt;=15,J17&gt;1,J17&lt;=10,I17&lt;=1,$T$30=0),"可",IF(AND(G17&gt;=0.01,G17&lt;=15,I17&lt;=1,J17&lt;=1,$T$30=0),"可","不可"))),F17="屋上",IF(AND($B$1&lt;&gt;"禁止",J17&lt;=T17,AC17+AE17+AG17=0),"可","不可"),F17="屋上東",IF(AND($B$1&lt;&gt;"禁止",J17&lt;=T17,AC17+AE17+AG17=0),"可","不可"),F17="屋上西",IF(AND($B$1&lt;&gt;"禁止",J17&lt;=T17,AC17+AE17+AG17=0),"可","不可"),F17="屋上南",IF(AND($B$1&lt;&gt;"禁止",J17&lt;=T17,AC17+AE17+AG17=0),"可","不可"),F17="屋上北",IF(AND($B$1&lt;&gt;"禁止",J17&lt;=T17,AC17+AE17+AG17=0),"可","不可"),F17="突出",IF(AND(M17="内",N17&lt;=1.5,G17&lt;=51,R17&lt;=40,$L$35=0),"可",IF(AND(M17="外",G17&lt;=S17,G17&lt;=51,P17="有",H17&gt;=2.5,R17&lt;=40,N17&lt;=1.5,O17&lt;1,$L$35=0),"可",IF(AND(M17="外",G17&lt;=S17,G17&lt;=51,P17="無",H17&gt;=4.5,R17&lt;=40,N17&lt;1.5,O17&lt;1,$L$35=0),"可","不可"))),F17="板塔",IF(AND(R17&lt;=30,AC17=0,$I$30=0),"可","不可"),F17="垣塀東",IF(AND(G17&lt;=S17,J17&lt;=T17,G17&gt;=0.01,G17&lt;=51,$N$30=0),"可","不可"),F17="垣塀西",IF(AND(G17&lt;=S17,J17&lt;=T17,G17&gt;=0.01,G17&lt;=51,$O$30=0),"可","不可"),F17="垣塀南",IF(AND(G17&lt;=S17,J17&lt;=T17,G17&gt;=0.01,G17&lt;=51,$P$30=0),"可","不可"),F17="垣塀北",IF(AND(G17&lt;=S17,J17&lt;=T17,G17&gt;=0.01,G17&lt;=51,$Q$30=0),"可","不可"),F17="壁面東",IF(AND(G17&lt;=S17,J17&lt;=T17,G17&gt;=0.01,G17&lt;=51,$J$30=0),"可","不可"),F17="壁面西",IF(AND(G17&lt;=S17,J17&lt;=T17,G17&gt;=0.01,G17&lt;=51,$K$30=0),"可","不可"),F17="壁面南",IF(AND(G17&lt;=S17,J17&lt;=T17,G17&gt;=0.01,G17&lt;=51,$L$30=0),"可","不可"),F17="壁面北",IF(AND(G17&lt;=S17,J17&lt;=T17,G17&gt;=0.01,G17&lt;=51,$M$30=0),"可","不可"),F17="壁幕東",IF(AND(G17&gt;=0.01,G17&lt;=51,I17&gt;1.5,I17&lt;=15,J17&lt;=1.5,$J$30=0),"可",IF(AND(G17&gt;=0.01,G17&lt;=51,J17&gt;1.5,J17&lt;=15,I17&lt;=1.5,$J$30=0),"可",IF(AND(G17&gt;=0.01,G17&lt;=51,I17&lt;=1.5,J17&lt;=1.5,$J$30=0),"可","不可"))),F17="壁幕西",IF(AND(G17&gt;=0.01,G17&lt;=51,I17&gt;1.5,I17&lt;=15,J17&lt;=1.5,$K$30=0),"可",IF(AND(G17&gt;=0.01,G17&lt;=51,J17&gt;1.5,J17&lt;=15,I17&lt;=1.5,$K$30=0),"可",IF(AND(G17&gt;=0.01,G17&lt;=51,I17&lt;=1.5,J17&lt;=1.5,$K$30=0),"可","不可"))),F17="壁幕南",IF(AND(G17&gt;=0.01,G17&lt;=51,I17&gt;1.5,I17&lt;=15,J17&lt;=1.5,$L$30=0),"可",IF(AND(G17&gt;=0.01,G17&lt;=51,J17&gt;1.5,J17&lt;=15,I17&lt;=1.5,$L$30=0),"可",IF(AND(G17&gt;=0.01,G17&lt;=51,I17&lt;=1.5,J17&lt;=1.5,$L$30=0),"可","不可"))),F17="壁幕北",IF(AND(G17&gt;=0.01,G17&lt;=51,I17&gt;1.5,I17&lt;=15,J17&lt;=1.5,$M$30=0),"可",IF(AND(G17&gt;=0.01,G17&lt;=51,J17&gt;1.5,J17&lt;=15,I17&lt;=1.5,$M$30=0),"可",IF(AND(G17&gt;=0.01,G17&lt;=51,I17&lt;=1.5,J17&lt;=1.5,$M$30=0),"可","不可")))),"")</f>
        <v/>
      </c>
    </row>
    <row r="18" spans="1:35" ht="50.1" customHeight="1" x14ac:dyDescent="0.4">
      <c r="A18" s="42">
        <v>13</v>
      </c>
      <c r="B18" s="42"/>
      <c r="C18" s="42"/>
      <c r="D18" s="44"/>
      <c r="E18" s="44"/>
      <c r="F18" s="45" t="str">
        <f t="shared" si="0"/>
        <v/>
      </c>
      <c r="G18" s="44"/>
      <c r="H18" s="46"/>
      <c r="I18" s="44"/>
      <c r="J18" s="44"/>
      <c r="K18" s="44"/>
      <c r="L18" s="44"/>
      <c r="M18" s="44"/>
      <c r="N18" s="44"/>
      <c r="O18" s="44"/>
      <c r="P18" s="44"/>
      <c r="Q18" s="44"/>
      <c r="R18" s="47" t="str">
        <f t="shared" si="5"/>
        <v/>
      </c>
      <c r="S18" s="44"/>
      <c r="T18" s="44"/>
      <c r="U18" s="44" t="str">
        <f t="shared" si="6"/>
        <v/>
      </c>
      <c r="V18" s="44"/>
      <c r="W18" s="47" t="str">
        <f t="shared" si="7"/>
        <v/>
      </c>
      <c r="X18" s="47" t="str">
        <f t="shared" si="8"/>
        <v/>
      </c>
      <c r="Y18" s="48" t="str">
        <f t="shared" si="1"/>
        <v/>
      </c>
      <c r="Z18" s="49" t="str">
        <f t="shared" si="2"/>
        <v/>
      </c>
      <c r="AA18" s="50" t="str">
        <f t="shared" si="3"/>
        <v/>
      </c>
      <c r="AB18" s="51" t="str" cm="1">
        <f t="array" ref="AB18">IFERROR(_xlfn.IFS(D18="板塔",G18,D18="屋上",I18+K18),"")</f>
        <v/>
      </c>
      <c r="AC18" s="52" t="str">
        <f t="shared" si="9"/>
        <v/>
      </c>
      <c r="AD18" s="48" t="str">
        <f t="shared" si="4"/>
        <v/>
      </c>
      <c r="AE18" s="52" t="str">
        <f t="shared" si="10"/>
        <v/>
      </c>
      <c r="AF18" s="48" t="str" cm="1">
        <f t="array" ref="AF18">IFERROR(_xlfn.IFS(D18="屋上",I18+K18+S18,D18="壁面",G18),"")</f>
        <v/>
      </c>
      <c r="AG18" s="52" t="str">
        <f t="shared" si="11"/>
        <v/>
      </c>
      <c r="AH18" s="53" t="str" cm="1">
        <f t="array" ref="AH18">_xlfn.IFS(D18="","",D18="壁幕","",D18="板塔","",D18="のぼり","",D18="幕","",D18="立看板","",D18="突出",IF(G18&gt;S18,1,0),D18="屋上",IF(J18&gt;T18,1,0),D18="壁面",IF(OR(I18&gt;S18,J18&gt;T18),1,0),D18="垣塀",IF(OR(I18&gt;S18,J18&gt;T18),1,0))</f>
        <v/>
      </c>
      <c r="AI18" s="45" t="str" cm="1">
        <f t="array" ref="AI18">IFERROR(_xlfn.IFS(C18="管理用",IF(AND($B$1="許可",G18&lt;=5,$S$30=0,F18&lt;&gt;"屋上"),"可",IF(AND($B$1="禁止",G18&lt;=3,$S$30=0,F18&lt;&gt;"屋上"),"可","不可")),F18="立看板",IF(AND(H18&lt;=0.5,I18&lt;=2,J18&lt;=1),"可","不可"),F18="のぼり",IF(R18&lt;=2,"可","不可"),F18="幕",IF(AND(G18&gt;=0.01,G18&lt;=15,I18&gt;1,I18&lt;=10,J18&lt;=1,$T$30=0),"可",IF(AND(G18&gt;=0.01,G18&lt;=15,J18&gt;1,J18&lt;=10,I18&lt;=1,$T$30=0),"可",IF(AND(G18&gt;=0.01,G18&lt;=15,I18&lt;=1,J18&lt;=1,$T$30=0),"可","不可"))),F18="屋上",IF(AND($B$1&lt;&gt;"禁止",J18&lt;=T18,AC18+AE18+AG18=0),"可","不可"),F18="屋上東",IF(AND($B$1&lt;&gt;"禁止",J18&lt;=T18,AC18+AE18+AG18=0),"可","不可"),F18="屋上西",IF(AND($B$1&lt;&gt;"禁止",J18&lt;=T18,AC18+AE18+AG18=0),"可","不可"),F18="屋上南",IF(AND($B$1&lt;&gt;"禁止",J18&lt;=T18,AC18+AE18+AG18=0),"可","不可"),F18="屋上北",IF(AND($B$1&lt;&gt;"禁止",J18&lt;=T18,AC18+AE18+AG18=0),"可","不可"),F18="突出",IF(AND(M18="内",N18&lt;=1.5,G18&lt;=51,R18&lt;=40,$L$35=0),"可",IF(AND(M18="外",G18&lt;=S18,G18&lt;=51,P18="有",H18&gt;=2.5,R18&lt;=40,N18&lt;=1.5,O18&lt;1,$L$35=0),"可",IF(AND(M18="外",G18&lt;=S18,G18&lt;=51,P18="無",H18&gt;=4.5,R18&lt;=40,N18&lt;1.5,O18&lt;1,$L$35=0),"可","不可"))),F18="板塔",IF(AND(R18&lt;=30,AC18=0,$I$30=0),"可","不可"),F18="垣塀東",IF(AND(G18&lt;=S18,J18&lt;=T18,G18&gt;=0.01,G18&lt;=51,$N$30=0),"可","不可"),F18="垣塀西",IF(AND(G18&lt;=S18,J18&lt;=T18,G18&gt;=0.01,G18&lt;=51,$O$30=0),"可","不可"),F18="垣塀南",IF(AND(G18&lt;=S18,J18&lt;=T18,G18&gt;=0.01,G18&lt;=51,$P$30=0),"可","不可"),F18="垣塀北",IF(AND(G18&lt;=S18,J18&lt;=T18,G18&gt;=0.01,G18&lt;=51,$Q$30=0),"可","不可"),F18="壁面東",IF(AND(G18&lt;=S18,J18&lt;=T18,G18&gt;=0.01,G18&lt;=51,$J$30=0),"可","不可"),F18="壁面西",IF(AND(G18&lt;=S18,J18&lt;=T18,G18&gt;=0.01,G18&lt;=51,$K$30=0),"可","不可"),F18="壁面南",IF(AND(G18&lt;=S18,J18&lt;=T18,G18&gt;=0.01,G18&lt;=51,$L$30=0),"可","不可"),F18="壁面北",IF(AND(G18&lt;=S18,J18&lt;=T18,G18&gt;=0.01,G18&lt;=51,$M$30=0),"可","不可"),F18="壁幕東",IF(AND(G18&gt;=0.01,G18&lt;=51,I18&gt;1.5,I18&lt;=15,J18&lt;=1.5,$J$30=0),"可",IF(AND(G18&gt;=0.01,G18&lt;=51,J18&gt;1.5,J18&lt;=15,I18&lt;=1.5,$J$30=0),"可",IF(AND(G18&gt;=0.01,G18&lt;=51,I18&lt;=1.5,J18&lt;=1.5,$J$30=0),"可","不可"))),F18="壁幕西",IF(AND(G18&gt;=0.01,G18&lt;=51,I18&gt;1.5,I18&lt;=15,J18&lt;=1.5,$K$30=0),"可",IF(AND(G18&gt;=0.01,G18&lt;=51,J18&gt;1.5,J18&lt;=15,I18&lt;=1.5,$K$30=0),"可",IF(AND(G18&gt;=0.01,G18&lt;=51,I18&lt;=1.5,J18&lt;=1.5,$K$30=0),"可","不可"))),F18="壁幕南",IF(AND(G18&gt;=0.01,G18&lt;=51,I18&gt;1.5,I18&lt;=15,J18&lt;=1.5,$L$30=0),"可",IF(AND(G18&gt;=0.01,G18&lt;=51,J18&gt;1.5,J18&lt;=15,I18&lt;=1.5,$L$30=0),"可",IF(AND(G18&gt;=0.01,G18&lt;=51,I18&lt;=1.5,J18&lt;=1.5,$L$30=0),"可","不可"))),F18="壁幕北",IF(AND(G18&gt;=0.01,G18&lt;=51,I18&gt;1.5,I18&lt;=15,J18&lt;=1.5,$M$30=0),"可",IF(AND(G18&gt;=0.01,G18&lt;=51,J18&gt;1.5,J18&lt;=15,I18&lt;=1.5,$M$30=0),"可",IF(AND(G18&gt;=0.01,G18&lt;=51,I18&lt;=1.5,J18&lt;=1.5,$M$30=0),"可","不可")))),"")</f>
        <v/>
      </c>
    </row>
    <row r="19" spans="1:35" ht="50.1" customHeight="1" x14ac:dyDescent="0.4">
      <c r="A19" s="42">
        <v>14</v>
      </c>
      <c r="B19" s="42"/>
      <c r="C19" s="42"/>
      <c r="D19" s="44"/>
      <c r="E19" s="44"/>
      <c r="F19" s="45" t="str">
        <f t="shared" si="0"/>
        <v/>
      </c>
      <c r="G19" s="44"/>
      <c r="H19" s="46"/>
      <c r="I19" s="44"/>
      <c r="J19" s="44"/>
      <c r="K19" s="44"/>
      <c r="L19" s="44"/>
      <c r="M19" s="44"/>
      <c r="N19" s="44"/>
      <c r="O19" s="44"/>
      <c r="P19" s="44"/>
      <c r="Q19" s="44"/>
      <c r="R19" s="47" t="str">
        <f t="shared" si="5"/>
        <v/>
      </c>
      <c r="S19" s="44"/>
      <c r="T19" s="44"/>
      <c r="U19" s="44" t="str">
        <f t="shared" si="6"/>
        <v/>
      </c>
      <c r="V19" s="44"/>
      <c r="W19" s="47" t="str">
        <f t="shared" si="7"/>
        <v/>
      </c>
      <c r="X19" s="47" t="str">
        <f t="shared" si="8"/>
        <v/>
      </c>
      <c r="Y19" s="48" t="str">
        <f t="shared" si="1"/>
        <v/>
      </c>
      <c r="Z19" s="49" t="str">
        <f t="shared" si="2"/>
        <v/>
      </c>
      <c r="AA19" s="50" t="str">
        <f t="shared" si="3"/>
        <v/>
      </c>
      <c r="AB19" s="51" t="str" cm="1">
        <f t="array" ref="AB19">IFERROR(_xlfn.IFS(D19="板塔",G19,D19="屋上",I19+K19),"")</f>
        <v/>
      </c>
      <c r="AC19" s="52" t="str">
        <f t="shared" si="9"/>
        <v/>
      </c>
      <c r="AD19" s="48" t="str">
        <f t="shared" si="4"/>
        <v/>
      </c>
      <c r="AE19" s="52" t="str">
        <f t="shared" si="10"/>
        <v/>
      </c>
      <c r="AF19" s="48" t="str" cm="1">
        <f t="array" ref="AF19">IFERROR(_xlfn.IFS(D19="屋上",I19+K19+S19,D19="壁面",G19),"")</f>
        <v/>
      </c>
      <c r="AG19" s="52" t="str">
        <f t="shared" si="11"/>
        <v/>
      </c>
      <c r="AH19" s="53" t="str" cm="1">
        <f t="array" ref="AH19">_xlfn.IFS(D19="","",D19="壁幕","",D19="板塔","",D19="のぼり","",D19="幕","",D19="立看板","",D19="突出",IF(G19&gt;S19,1,0),D19="屋上",IF(J19&gt;T19,1,0),D19="壁面",IF(OR(I19&gt;S19,J19&gt;T19),1,0),D19="垣塀",IF(OR(I19&gt;S19,J19&gt;T19),1,0))</f>
        <v/>
      </c>
      <c r="AI19" s="45" t="str" cm="1">
        <f t="array" ref="AI19">IFERROR(_xlfn.IFS(C19="管理用",IF(AND($B$1="許可",G19&lt;=5,$S$30=0,F19&lt;&gt;"屋上"),"可",IF(AND($B$1="禁止",G19&lt;=3,$S$30=0,F19&lt;&gt;"屋上"),"可","不可")),F19="立看板",IF(AND(H19&lt;=0.5,I19&lt;=2,J19&lt;=1),"可","不可"),F19="のぼり",IF(R19&lt;=2,"可","不可"),F19="幕",IF(AND(G19&gt;=0.01,G19&lt;=15,I19&gt;1,I19&lt;=10,J19&lt;=1,$T$30=0),"可",IF(AND(G19&gt;=0.01,G19&lt;=15,J19&gt;1,J19&lt;=10,I19&lt;=1,$T$30=0),"可",IF(AND(G19&gt;=0.01,G19&lt;=15,I19&lt;=1,J19&lt;=1,$T$30=0),"可","不可"))),F19="屋上",IF(AND($B$1&lt;&gt;"禁止",J19&lt;=T19,AC19+AE19+AG19=0),"可","不可"),F19="屋上東",IF(AND($B$1&lt;&gt;"禁止",J19&lt;=T19,AC19+AE19+AG19=0),"可","不可"),F19="屋上西",IF(AND($B$1&lt;&gt;"禁止",J19&lt;=T19,AC19+AE19+AG19=0),"可","不可"),F19="屋上南",IF(AND($B$1&lt;&gt;"禁止",J19&lt;=T19,AC19+AE19+AG19=0),"可","不可"),F19="屋上北",IF(AND($B$1&lt;&gt;"禁止",J19&lt;=T19,AC19+AE19+AG19=0),"可","不可"),F19="突出",IF(AND(M19="内",N19&lt;=1.5,G19&lt;=51,R19&lt;=40,$L$35=0),"可",IF(AND(M19="外",G19&lt;=S19,G19&lt;=51,P19="有",H19&gt;=2.5,R19&lt;=40,N19&lt;=1.5,O19&lt;1,$L$35=0),"可",IF(AND(M19="外",G19&lt;=S19,G19&lt;=51,P19="無",H19&gt;=4.5,R19&lt;=40,N19&lt;1.5,O19&lt;1,$L$35=0),"可","不可"))),F19="板塔",IF(AND(R19&lt;=30,AC19=0,$I$30=0),"可","不可"),F19="垣塀東",IF(AND(G19&lt;=S19,J19&lt;=T19,G19&gt;=0.01,G19&lt;=51,$N$30=0),"可","不可"),F19="垣塀西",IF(AND(G19&lt;=S19,J19&lt;=T19,G19&gt;=0.01,G19&lt;=51,$O$30=0),"可","不可"),F19="垣塀南",IF(AND(G19&lt;=S19,J19&lt;=T19,G19&gt;=0.01,G19&lt;=51,$P$30=0),"可","不可"),F19="垣塀北",IF(AND(G19&lt;=S19,J19&lt;=T19,G19&gt;=0.01,G19&lt;=51,$Q$30=0),"可","不可"),F19="壁面東",IF(AND(G19&lt;=S19,J19&lt;=T19,G19&gt;=0.01,G19&lt;=51,$J$30=0),"可","不可"),F19="壁面西",IF(AND(G19&lt;=S19,J19&lt;=T19,G19&gt;=0.01,G19&lt;=51,$K$30=0),"可","不可"),F19="壁面南",IF(AND(G19&lt;=S19,J19&lt;=T19,G19&gt;=0.01,G19&lt;=51,$L$30=0),"可","不可"),F19="壁面北",IF(AND(G19&lt;=S19,J19&lt;=T19,G19&gt;=0.01,G19&lt;=51,$M$30=0),"可","不可"),F19="壁幕東",IF(AND(G19&gt;=0.01,G19&lt;=51,I19&gt;1.5,I19&lt;=15,J19&lt;=1.5,$J$30=0),"可",IF(AND(G19&gt;=0.01,G19&lt;=51,J19&gt;1.5,J19&lt;=15,I19&lt;=1.5,$J$30=0),"可",IF(AND(G19&gt;=0.01,G19&lt;=51,I19&lt;=1.5,J19&lt;=1.5,$J$30=0),"可","不可"))),F19="壁幕西",IF(AND(G19&gt;=0.01,G19&lt;=51,I19&gt;1.5,I19&lt;=15,J19&lt;=1.5,$K$30=0),"可",IF(AND(G19&gt;=0.01,G19&lt;=51,J19&gt;1.5,J19&lt;=15,I19&lt;=1.5,$K$30=0),"可",IF(AND(G19&gt;=0.01,G19&lt;=51,I19&lt;=1.5,J19&lt;=1.5,$K$30=0),"可","不可"))),F19="壁幕南",IF(AND(G19&gt;=0.01,G19&lt;=51,I19&gt;1.5,I19&lt;=15,J19&lt;=1.5,$L$30=0),"可",IF(AND(G19&gt;=0.01,G19&lt;=51,J19&gt;1.5,J19&lt;=15,I19&lt;=1.5,$L$30=0),"可",IF(AND(G19&gt;=0.01,G19&lt;=51,I19&lt;=1.5,J19&lt;=1.5,$L$30=0),"可","不可"))),F19="壁幕北",IF(AND(G19&gt;=0.01,G19&lt;=51,I19&gt;1.5,I19&lt;=15,J19&lt;=1.5,$M$30=0),"可",IF(AND(G19&gt;=0.01,G19&lt;=51,J19&gt;1.5,J19&lt;=15,I19&lt;=1.5,$M$30=0),"可",IF(AND(G19&gt;=0.01,G19&lt;=51,I19&lt;=1.5,J19&lt;=1.5,$M$30=0),"可","不可")))),"")</f>
        <v/>
      </c>
    </row>
    <row r="20" spans="1:35" ht="50.1" customHeight="1" x14ac:dyDescent="0.4">
      <c r="A20" s="42">
        <v>15</v>
      </c>
      <c r="B20" s="42"/>
      <c r="C20" s="42"/>
      <c r="D20" s="44"/>
      <c r="E20" s="44"/>
      <c r="F20" s="45" t="str">
        <f t="shared" si="0"/>
        <v/>
      </c>
      <c r="G20" s="44"/>
      <c r="H20" s="46"/>
      <c r="I20" s="44"/>
      <c r="J20" s="44"/>
      <c r="K20" s="44"/>
      <c r="L20" s="44"/>
      <c r="M20" s="44"/>
      <c r="N20" s="44"/>
      <c r="O20" s="44"/>
      <c r="P20" s="44"/>
      <c r="Q20" s="44"/>
      <c r="R20" s="47" t="str">
        <f t="shared" si="5"/>
        <v/>
      </c>
      <c r="S20" s="44"/>
      <c r="T20" s="44"/>
      <c r="U20" s="44" t="str">
        <f t="shared" si="6"/>
        <v/>
      </c>
      <c r="V20" s="44"/>
      <c r="W20" s="47" t="str">
        <f t="shared" si="7"/>
        <v/>
      </c>
      <c r="X20" s="47" t="str">
        <f t="shared" si="8"/>
        <v/>
      </c>
      <c r="Y20" s="48" t="str">
        <f t="shared" si="1"/>
        <v/>
      </c>
      <c r="Z20" s="49" t="str">
        <f t="shared" si="2"/>
        <v/>
      </c>
      <c r="AA20" s="50" t="str">
        <f t="shared" si="3"/>
        <v/>
      </c>
      <c r="AB20" s="51" t="str" cm="1">
        <f t="array" ref="AB20">IFERROR(_xlfn.IFS(D20="板塔",G20,D20="屋上",I20+K20),"")</f>
        <v/>
      </c>
      <c r="AC20" s="52" t="str">
        <f t="shared" si="9"/>
        <v/>
      </c>
      <c r="AD20" s="48" t="str">
        <f t="shared" si="4"/>
        <v/>
      </c>
      <c r="AE20" s="52" t="str">
        <f t="shared" si="10"/>
        <v/>
      </c>
      <c r="AF20" s="48" t="str" cm="1">
        <f t="array" ref="AF20">IFERROR(_xlfn.IFS(D20="屋上",I20+K20+S20,D20="壁面",G20),"")</f>
        <v/>
      </c>
      <c r="AG20" s="52" t="str">
        <f t="shared" si="11"/>
        <v/>
      </c>
      <c r="AH20" s="53" t="str" cm="1">
        <f t="array" ref="AH20">_xlfn.IFS(D20="","",D20="壁幕","",D20="板塔","",D20="のぼり","",D20="幕","",D20="立看板","",D20="突出",IF(G20&gt;S20,1,0),D20="屋上",IF(J20&gt;T20,1,0),D20="壁面",IF(OR(I20&gt;S20,J20&gt;T20),1,0),D20="垣塀",IF(OR(I20&gt;S20,J20&gt;T20),1,0))</f>
        <v/>
      </c>
      <c r="AI20" s="45" t="str" cm="1">
        <f t="array" ref="AI20">IFERROR(_xlfn.IFS(C20="管理用",IF(AND($B$1="許可",G20&lt;=5,$S$30=0,F20&lt;&gt;"屋上"),"可",IF(AND($B$1="禁止",G20&lt;=3,$S$30=0,F20&lt;&gt;"屋上"),"可","不可")),F20="立看板",IF(AND(H20&lt;=0.5,I20&lt;=2,J20&lt;=1),"可","不可"),F20="のぼり",IF(R20&lt;=2,"可","不可"),F20="幕",IF(AND(G20&gt;=0.01,G20&lt;=15,I20&gt;1,I20&lt;=10,J20&lt;=1,$T$30=0),"可",IF(AND(G20&gt;=0.01,G20&lt;=15,J20&gt;1,J20&lt;=10,I20&lt;=1,$T$30=0),"可",IF(AND(G20&gt;=0.01,G20&lt;=15,I20&lt;=1,J20&lt;=1,$T$30=0),"可","不可"))),F20="屋上",IF(AND($B$1&lt;&gt;"禁止",J20&lt;=T20,AC20+AE20+AG20=0),"可","不可"),F20="屋上東",IF(AND($B$1&lt;&gt;"禁止",J20&lt;=T20,AC20+AE20+AG20=0),"可","不可"),F20="屋上西",IF(AND($B$1&lt;&gt;"禁止",J20&lt;=T20,AC20+AE20+AG20=0),"可","不可"),F20="屋上南",IF(AND($B$1&lt;&gt;"禁止",J20&lt;=T20,AC20+AE20+AG20=0),"可","不可"),F20="屋上北",IF(AND($B$1&lt;&gt;"禁止",J20&lt;=T20,AC20+AE20+AG20=0),"可","不可"),F20="突出",IF(AND(M20="内",N20&lt;=1.5,G20&lt;=51,R20&lt;=40,$L$35=0),"可",IF(AND(M20="外",G20&lt;=S20,G20&lt;=51,P20="有",H20&gt;=2.5,R20&lt;=40,N20&lt;=1.5,O20&lt;1,$L$35=0),"可",IF(AND(M20="外",G20&lt;=S20,G20&lt;=51,P20="無",H20&gt;=4.5,R20&lt;=40,N20&lt;1.5,O20&lt;1,$L$35=0),"可","不可"))),F20="板塔",IF(AND(R20&lt;=30,AC20=0,$I$30=0),"可","不可"),F20="垣塀東",IF(AND(G20&lt;=S20,J20&lt;=T20,G20&gt;=0.01,G20&lt;=51,$N$30=0),"可","不可"),F20="垣塀西",IF(AND(G20&lt;=S20,J20&lt;=T20,G20&gt;=0.01,G20&lt;=51,$O$30=0),"可","不可"),F20="垣塀南",IF(AND(G20&lt;=S20,J20&lt;=T20,G20&gt;=0.01,G20&lt;=51,$P$30=0),"可","不可"),F20="垣塀北",IF(AND(G20&lt;=S20,J20&lt;=T20,G20&gt;=0.01,G20&lt;=51,$Q$30=0),"可","不可"),F20="壁面東",IF(AND(G20&lt;=S20,J20&lt;=T20,G20&gt;=0.01,G20&lt;=51,$J$30=0),"可","不可"),F20="壁面西",IF(AND(G20&lt;=S20,J20&lt;=T20,G20&gt;=0.01,G20&lt;=51,$K$30=0),"可","不可"),F20="壁面南",IF(AND(G20&lt;=S20,J20&lt;=T20,G20&gt;=0.01,G20&lt;=51,$L$30=0),"可","不可"),F20="壁面北",IF(AND(G20&lt;=S20,J20&lt;=T20,G20&gt;=0.01,G20&lt;=51,$M$30=0),"可","不可"),F20="壁幕東",IF(AND(G20&gt;=0.01,G20&lt;=51,I20&gt;1.5,I20&lt;=15,J20&lt;=1.5,$J$30=0),"可",IF(AND(G20&gt;=0.01,G20&lt;=51,J20&gt;1.5,J20&lt;=15,I20&lt;=1.5,$J$30=0),"可",IF(AND(G20&gt;=0.01,G20&lt;=51,I20&lt;=1.5,J20&lt;=1.5,$J$30=0),"可","不可"))),F20="壁幕西",IF(AND(G20&gt;=0.01,G20&lt;=51,I20&gt;1.5,I20&lt;=15,J20&lt;=1.5,$K$30=0),"可",IF(AND(G20&gt;=0.01,G20&lt;=51,J20&gt;1.5,J20&lt;=15,I20&lt;=1.5,$K$30=0),"可",IF(AND(G20&gt;=0.01,G20&lt;=51,I20&lt;=1.5,J20&lt;=1.5,$K$30=0),"可","不可"))),F20="壁幕南",IF(AND(G20&gt;=0.01,G20&lt;=51,I20&gt;1.5,I20&lt;=15,J20&lt;=1.5,$L$30=0),"可",IF(AND(G20&gt;=0.01,G20&lt;=51,J20&gt;1.5,J20&lt;=15,I20&lt;=1.5,$L$30=0),"可",IF(AND(G20&gt;=0.01,G20&lt;=51,I20&lt;=1.5,J20&lt;=1.5,$L$30=0),"可","不可"))),F20="壁幕北",IF(AND(G20&gt;=0.01,G20&lt;=51,I20&gt;1.5,I20&lt;=15,J20&lt;=1.5,$M$30=0),"可",IF(AND(G20&gt;=0.01,G20&lt;=51,J20&gt;1.5,J20&lt;=15,I20&lt;=1.5,$M$30=0),"可",IF(AND(G20&gt;=0.01,G20&lt;=51,I20&lt;=1.5,J20&lt;=1.5,$M$30=0),"可","不可")))),"")</f>
        <v/>
      </c>
    </row>
    <row r="21" spans="1:35" ht="50.1" customHeight="1" x14ac:dyDescent="0.4">
      <c r="A21" s="42">
        <v>16</v>
      </c>
      <c r="B21" s="42"/>
      <c r="C21" s="42"/>
      <c r="D21" s="44"/>
      <c r="E21" s="44"/>
      <c r="F21" s="45" t="str">
        <f t="shared" si="0"/>
        <v/>
      </c>
      <c r="G21" s="44"/>
      <c r="H21" s="46"/>
      <c r="I21" s="44"/>
      <c r="J21" s="44"/>
      <c r="K21" s="44"/>
      <c r="L21" s="44"/>
      <c r="M21" s="44"/>
      <c r="N21" s="44"/>
      <c r="O21" s="44"/>
      <c r="P21" s="44"/>
      <c r="Q21" s="44"/>
      <c r="R21" s="47" t="str">
        <f t="shared" si="5"/>
        <v/>
      </c>
      <c r="S21" s="44"/>
      <c r="T21" s="44"/>
      <c r="U21" s="44" t="str">
        <f t="shared" si="6"/>
        <v/>
      </c>
      <c r="V21" s="44"/>
      <c r="W21" s="47" t="str">
        <f t="shared" si="7"/>
        <v/>
      </c>
      <c r="X21" s="47" t="str">
        <f t="shared" si="8"/>
        <v/>
      </c>
      <c r="Y21" s="48" t="str">
        <f t="shared" si="1"/>
        <v/>
      </c>
      <c r="Z21" s="49" t="str">
        <f t="shared" si="2"/>
        <v/>
      </c>
      <c r="AA21" s="50" t="str">
        <f t="shared" si="3"/>
        <v/>
      </c>
      <c r="AB21" s="51" t="str" cm="1">
        <f t="array" ref="AB21">IFERROR(_xlfn.IFS(D21="板塔",G21,D21="屋上",I21+K21),"")</f>
        <v/>
      </c>
      <c r="AC21" s="52" t="str">
        <f t="shared" si="9"/>
        <v/>
      </c>
      <c r="AD21" s="48" t="str">
        <f t="shared" si="4"/>
        <v/>
      </c>
      <c r="AE21" s="52" t="str">
        <f t="shared" si="10"/>
        <v/>
      </c>
      <c r="AF21" s="48" t="str" cm="1">
        <f t="array" ref="AF21">IFERROR(_xlfn.IFS(D21="屋上",I21+K21+S21,D21="壁面",G21),"")</f>
        <v/>
      </c>
      <c r="AG21" s="52" t="str">
        <f t="shared" si="11"/>
        <v/>
      </c>
      <c r="AH21" s="53" t="str" cm="1">
        <f t="array" ref="AH21">_xlfn.IFS(D21="","",D21="壁幕","",D21="板塔","",D21="のぼり","",D21="幕","",D21="立看板","",D21="突出",IF(G21&gt;S21,1,0),D21="屋上",IF(J21&gt;T21,1,0),D21="壁面",IF(OR(I21&gt;S21,J21&gt;T21),1,0),D21="垣塀",IF(OR(I21&gt;S21,J21&gt;T21),1,0))</f>
        <v/>
      </c>
      <c r="AI21" s="45" t="str" cm="1">
        <f t="array" ref="AI21">IFERROR(_xlfn.IFS(C21="管理用",IF(AND($B$1="許可",G21&lt;=5,$S$30=0,F21&lt;&gt;"屋上"),"可",IF(AND($B$1="禁止",G21&lt;=3,$S$30=0,F21&lt;&gt;"屋上"),"可","不可")),F21="立看板",IF(AND(H21&lt;=0.5,I21&lt;=2,J21&lt;=1),"可","不可"),F21="のぼり",IF(R21&lt;=2,"可","不可"),F21="幕",IF(AND(G21&gt;=0.01,G21&lt;=15,I21&gt;1,I21&lt;=10,J21&lt;=1,$T$30=0),"可",IF(AND(G21&gt;=0.01,G21&lt;=15,J21&gt;1,J21&lt;=10,I21&lt;=1,$T$30=0),"可",IF(AND(G21&gt;=0.01,G21&lt;=15,I21&lt;=1,J21&lt;=1,$T$30=0),"可","不可"))),F21="屋上",IF(AND($B$1&lt;&gt;"禁止",J21&lt;=T21,AC21+AE21+AG21=0),"可","不可"),F21="屋上東",IF(AND($B$1&lt;&gt;"禁止",J21&lt;=T21,AC21+AE21+AG21=0),"可","不可"),F21="屋上西",IF(AND($B$1&lt;&gt;"禁止",J21&lt;=T21,AC21+AE21+AG21=0),"可","不可"),F21="屋上南",IF(AND($B$1&lt;&gt;"禁止",J21&lt;=T21,AC21+AE21+AG21=0),"可","不可"),F21="屋上北",IF(AND($B$1&lt;&gt;"禁止",J21&lt;=T21,AC21+AE21+AG21=0),"可","不可"),F21="突出",IF(AND(M21="内",N21&lt;=1.5,G21&lt;=51,R21&lt;=40,$L$35=0),"可",IF(AND(M21="外",G21&lt;=S21,G21&lt;=51,P21="有",H21&gt;=2.5,R21&lt;=40,N21&lt;=1.5,O21&lt;1,$L$35=0),"可",IF(AND(M21="外",G21&lt;=S21,G21&lt;=51,P21="無",H21&gt;=4.5,R21&lt;=40,N21&lt;1.5,O21&lt;1,$L$35=0),"可","不可"))),F21="板塔",IF(AND(R21&lt;=30,AC21=0,$I$30=0),"可","不可"),F21="垣塀東",IF(AND(G21&lt;=S21,J21&lt;=T21,G21&gt;=0.01,G21&lt;=51,$N$30=0),"可","不可"),F21="垣塀西",IF(AND(G21&lt;=S21,J21&lt;=T21,G21&gt;=0.01,G21&lt;=51,$O$30=0),"可","不可"),F21="垣塀南",IF(AND(G21&lt;=S21,J21&lt;=T21,G21&gt;=0.01,G21&lt;=51,$P$30=0),"可","不可"),F21="垣塀北",IF(AND(G21&lt;=S21,J21&lt;=T21,G21&gt;=0.01,G21&lt;=51,$Q$30=0),"可","不可"),F21="壁面東",IF(AND(G21&lt;=S21,J21&lt;=T21,G21&gt;=0.01,G21&lt;=51,$J$30=0),"可","不可"),F21="壁面西",IF(AND(G21&lt;=S21,J21&lt;=T21,G21&gt;=0.01,G21&lt;=51,$K$30=0),"可","不可"),F21="壁面南",IF(AND(G21&lt;=S21,J21&lt;=T21,G21&gt;=0.01,G21&lt;=51,$L$30=0),"可","不可"),F21="壁面北",IF(AND(G21&lt;=S21,J21&lt;=T21,G21&gt;=0.01,G21&lt;=51,$M$30=0),"可","不可"),F21="壁幕東",IF(AND(G21&gt;=0.01,G21&lt;=51,I21&gt;1.5,I21&lt;=15,J21&lt;=1.5,$J$30=0),"可",IF(AND(G21&gt;=0.01,G21&lt;=51,J21&gt;1.5,J21&lt;=15,I21&lt;=1.5,$J$30=0),"可",IF(AND(G21&gt;=0.01,G21&lt;=51,I21&lt;=1.5,J21&lt;=1.5,$J$30=0),"可","不可"))),F21="壁幕西",IF(AND(G21&gt;=0.01,G21&lt;=51,I21&gt;1.5,I21&lt;=15,J21&lt;=1.5,$K$30=0),"可",IF(AND(G21&gt;=0.01,G21&lt;=51,J21&gt;1.5,J21&lt;=15,I21&lt;=1.5,$K$30=0),"可",IF(AND(G21&gt;=0.01,G21&lt;=51,I21&lt;=1.5,J21&lt;=1.5,$K$30=0),"可","不可"))),F21="壁幕南",IF(AND(G21&gt;=0.01,G21&lt;=51,I21&gt;1.5,I21&lt;=15,J21&lt;=1.5,$L$30=0),"可",IF(AND(G21&gt;=0.01,G21&lt;=51,J21&gt;1.5,J21&lt;=15,I21&lt;=1.5,$L$30=0),"可",IF(AND(G21&gt;=0.01,G21&lt;=51,I21&lt;=1.5,J21&lt;=1.5,$L$30=0),"可","不可"))),F21="壁幕北",IF(AND(G21&gt;=0.01,G21&lt;=51,I21&gt;1.5,I21&lt;=15,J21&lt;=1.5,$M$30=0),"可",IF(AND(G21&gt;=0.01,G21&lt;=51,J21&gt;1.5,J21&lt;=15,I21&lt;=1.5,$M$30=0),"可",IF(AND(G21&gt;=0.01,G21&lt;=51,I21&lt;=1.5,J21&lt;=1.5,$M$30=0),"可","不可")))),"")</f>
        <v/>
      </c>
    </row>
    <row r="22" spans="1:35" ht="50.1" customHeight="1" x14ac:dyDescent="0.4">
      <c r="A22" s="42">
        <v>17</v>
      </c>
      <c r="B22" s="42"/>
      <c r="C22" s="42"/>
      <c r="D22" s="44"/>
      <c r="E22" s="44"/>
      <c r="F22" s="45" t="str">
        <f t="shared" si="0"/>
        <v/>
      </c>
      <c r="G22" s="44"/>
      <c r="H22" s="46"/>
      <c r="I22" s="44"/>
      <c r="J22" s="44"/>
      <c r="K22" s="44"/>
      <c r="L22" s="44"/>
      <c r="M22" s="44"/>
      <c r="N22" s="44"/>
      <c r="O22" s="44"/>
      <c r="P22" s="44"/>
      <c r="Q22" s="44"/>
      <c r="R22" s="47" t="str">
        <f t="shared" si="5"/>
        <v/>
      </c>
      <c r="S22" s="44"/>
      <c r="T22" s="44"/>
      <c r="U22" s="44" t="str">
        <f t="shared" si="6"/>
        <v/>
      </c>
      <c r="V22" s="44"/>
      <c r="W22" s="47" t="str">
        <f t="shared" si="7"/>
        <v/>
      </c>
      <c r="X22" s="47" t="str">
        <f t="shared" si="8"/>
        <v/>
      </c>
      <c r="Y22" s="48" t="str">
        <f t="shared" si="1"/>
        <v/>
      </c>
      <c r="Z22" s="49" t="str">
        <f t="shared" si="2"/>
        <v/>
      </c>
      <c r="AA22" s="50" t="str">
        <f t="shared" si="3"/>
        <v/>
      </c>
      <c r="AB22" s="51" t="str" cm="1">
        <f t="array" ref="AB22">IFERROR(_xlfn.IFS(D22="板塔",G22,D22="屋上",I22+K22),"")</f>
        <v/>
      </c>
      <c r="AC22" s="52" t="str">
        <f t="shared" si="9"/>
        <v/>
      </c>
      <c r="AD22" s="48" t="str">
        <f t="shared" si="4"/>
        <v/>
      </c>
      <c r="AE22" s="52" t="str">
        <f t="shared" si="10"/>
        <v/>
      </c>
      <c r="AF22" s="48" t="str" cm="1">
        <f t="array" ref="AF22">IFERROR(_xlfn.IFS(D22="屋上",I22+K22+S22,D22="壁面",G22),"")</f>
        <v/>
      </c>
      <c r="AG22" s="52" t="str">
        <f t="shared" si="11"/>
        <v/>
      </c>
      <c r="AH22" s="53" t="str" cm="1">
        <f t="array" ref="AH22">_xlfn.IFS(D22="","",D22="壁幕","",D22="板塔","",D22="のぼり","",D22="幕","",D22="立看板","",D22="突出",IF(G22&gt;S22,1,0),D22="屋上",IF(J22&gt;T22,1,0),D22="壁面",IF(OR(I22&gt;S22,J22&gt;T22),1,0),D22="垣塀",IF(OR(I22&gt;S22,J22&gt;T22),1,0))</f>
        <v/>
      </c>
      <c r="AI22" s="45" t="str" cm="1">
        <f t="array" ref="AI22">IFERROR(_xlfn.IFS(C22="管理用",IF(AND($B$1="許可",G22&lt;=5,$S$30=0,F22&lt;&gt;"屋上"),"可",IF(AND($B$1="禁止",G22&lt;=3,$S$30=0,F22&lt;&gt;"屋上"),"可","不可")),F22="立看板",IF(AND(H22&lt;=0.5,I22&lt;=2,J22&lt;=1),"可","不可"),F22="のぼり",IF(R22&lt;=2,"可","不可"),F22="幕",IF(AND(G22&gt;=0.01,G22&lt;=15,I22&gt;1,I22&lt;=10,J22&lt;=1,$T$30=0),"可",IF(AND(G22&gt;=0.01,G22&lt;=15,J22&gt;1,J22&lt;=10,I22&lt;=1,$T$30=0),"可",IF(AND(G22&gt;=0.01,G22&lt;=15,I22&lt;=1,J22&lt;=1,$T$30=0),"可","不可"))),F22="屋上",IF(AND($B$1&lt;&gt;"禁止",J22&lt;=T22,AC22+AE22+AG22=0),"可","不可"),F22="屋上東",IF(AND($B$1&lt;&gt;"禁止",J22&lt;=T22,AC22+AE22+AG22=0),"可","不可"),F22="屋上西",IF(AND($B$1&lt;&gt;"禁止",J22&lt;=T22,AC22+AE22+AG22=0),"可","不可"),F22="屋上南",IF(AND($B$1&lt;&gt;"禁止",J22&lt;=T22,AC22+AE22+AG22=0),"可","不可"),F22="屋上北",IF(AND($B$1&lt;&gt;"禁止",J22&lt;=T22,AC22+AE22+AG22=0),"可","不可"),F22="突出",IF(AND(M22="内",N22&lt;=1.5,G22&lt;=51,R22&lt;=40,$L$35=0),"可",IF(AND(M22="外",G22&lt;=S22,G22&lt;=51,P22="有",H22&gt;=2.5,R22&lt;=40,N22&lt;=1.5,O22&lt;1,$L$35=0),"可",IF(AND(M22="外",G22&lt;=S22,G22&lt;=51,P22="無",H22&gt;=4.5,R22&lt;=40,N22&lt;1.5,O22&lt;1,$L$35=0),"可","不可"))),F22="板塔",IF(AND(R22&lt;=30,AC22=0,$I$30=0),"可","不可"),F22="垣塀東",IF(AND(G22&lt;=S22,J22&lt;=T22,G22&gt;=0.01,G22&lt;=51,$N$30=0),"可","不可"),F22="垣塀西",IF(AND(G22&lt;=S22,J22&lt;=T22,G22&gt;=0.01,G22&lt;=51,$O$30=0),"可","不可"),F22="垣塀南",IF(AND(G22&lt;=S22,J22&lt;=T22,G22&gt;=0.01,G22&lt;=51,$P$30=0),"可","不可"),F22="垣塀北",IF(AND(G22&lt;=S22,J22&lt;=T22,G22&gt;=0.01,G22&lt;=51,$Q$30=0),"可","不可"),F22="壁面東",IF(AND(G22&lt;=S22,J22&lt;=T22,G22&gt;=0.01,G22&lt;=51,$J$30=0),"可","不可"),F22="壁面西",IF(AND(G22&lt;=S22,J22&lt;=T22,G22&gt;=0.01,G22&lt;=51,$K$30=0),"可","不可"),F22="壁面南",IF(AND(G22&lt;=S22,J22&lt;=T22,G22&gt;=0.01,G22&lt;=51,$L$30=0),"可","不可"),F22="壁面北",IF(AND(G22&lt;=S22,J22&lt;=T22,G22&gt;=0.01,G22&lt;=51,$M$30=0),"可","不可"),F22="壁幕東",IF(AND(G22&gt;=0.01,G22&lt;=51,I22&gt;1.5,I22&lt;=15,J22&lt;=1.5,$J$30=0),"可",IF(AND(G22&gt;=0.01,G22&lt;=51,J22&gt;1.5,J22&lt;=15,I22&lt;=1.5,$J$30=0),"可",IF(AND(G22&gt;=0.01,G22&lt;=51,I22&lt;=1.5,J22&lt;=1.5,$J$30=0),"可","不可"))),F22="壁幕西",IF(AND(G22&gt;=0.01,G22&lt;=51,I22&gt;1.5,I22&lt;=15,J22&lt;=1.5,$K$30=0),"可",IF(AND(G22&gt;=0.01,G22&lt;=51,J22&gt;1.5,J22&lt;=15,I22&lt;=1.5,$K$30=0),"可",IF(AND(G22&gt;=0.01,G22&lt;=51,I22&lt;=1.5,J22&lt;=1.5,$K$30=0),"可","不可"))),F22="壁幕南",IF(AND(G22&gt;=0.01,G22&lt;=51,I22&gt;1.5,I22&lt;=15,J22&lt;=1.5,$L$30=0),"可",IF(AND(G22&gt;=0.01,G22&lt;=51,J22&gt;1.5,J22&lt;=15,I22&lt;=1.5,$L$30=0),"可",IF(AND(G22&gt;=0.01,G22&lt;=51,I22&lt;=1.5,J22&lt;=1.5,$L$30=0),"可","不可"))),F22="壁幕北",IF(AND(G22&gt;=0.01,G22&lt;=51,I22&gt;1.5,I22&lt;=15,J22&lt;=1.5,$M$30=0),"可",IF(AND(G22&gt;=0.01,G22&lt;=51,J22&gt;1.5,J22&lt;=15,I22&lt;=1.5,$M$30=0),"可",IF(AND(G22&gt;=0.01,G22&lt;=51,I22&lt;=1.5,J22&lt;=1.5,$M$30=0),"可","不可")))),"")</f>
        <v/>
      </c>
    </row>
    <row r="23" spans="1:35" ht="50.1" customHeight="1" x14ac:dyDescent="0.4">
      <c r="A23" s="42">
        <v>18</v>
      </c>
      <c r="B23" s="42"/>
      <c r="C23" s="42"/>
      <c r="D23" s="44"/>
      <c r="E23" s="44"/>
      <c r="F23" s="45" t="str">
        <f t="shared" si="0"/>
        <v/>
      </c>
      <c r="G23" s="44"/>
      <c r="H23" s="46"/>
      <c r="I23" s="44"/>
      <c r="J23" s="44"/>
      <c r="K23" s="44"/>
      <c r="L23" s="44"/>
      <c r="M23" s="44"/>
      <c r="N23" s="44"/>
      <c r="O23" s="44"/>
      <c r="P23" s="44"/>
      <c r="Q23" s="44"/>
      <c r="R23" s="47" t="str">
        <f t="shared" si="5"/>
        <v/>
      </c>
      <c r="S23" s="44"/>
      <c r="T23" s="44"/>
      <c r="U23" s="44" t="str">
        <f t="shared" si="6"/>
        <v/>
      </c>
      <c r="V23" s="44"/>
      <c r="W23" s="47" t="str">
        <f t="shared" si="7"/>
        <v/>
      </c>
      <c r="X23" s="47" t="str">
        <f t="shared" si="8"/>
        <v/>
      </c>
      <c r="Y23" s="48" t="str">
        <f t="shared" si="1"/>
        <v/>
      </c>
      <c r="Z23" s="49" t="str">
        <f t="shared" si="2"/>
        <v/>
      </c>
      <c r="AA23" s="50" t="str">
        <f t="shared" si="3"/>
        <v/>
      </c>
      <c r="AB23" s="51" t="str" cm="1">
        <f t="array" ref="AB23">IFERROR(_xlfn.IFS(D23="板塔",G23,D23="屋上",I23+K23),"")</f>
        <v/>
      </c>
      <c r="AC23" s="52" t="str">
        <f t="shared" si="9"/>
        <v/>
      </c>
      <c r="AD23" s="48" t="str">
        <f t="shared" si="4"/>
        <v/>
      </c>
      <c r="AE23" s="52" t="str">
        <f t="shared" si="10"/>
        <v/>
      </c>
      <c r="AF23" s="48" t="str" cm="1">
        <f t="array" ref="AF23">IFERROR(_xlfn.IFS(D23="屋上",I23+K23+S23,D23="壁面",G23),"")</f>
        <v/>
      </c>
      <c r="AG23" s="52" t="str">
        <f t="shared" si="11"/>
        <v/>
      </c>
      <c r="AH23" s="53" t="str" cm="1">
        <f t="array" ref="AH23">_xlfn.IFS(D23="","",D23="壁幕","",D23="板塔","",D23="のぼり","",D23="幕","",D23="立看板","",D23="突出",IF(G23&gt;S23,1,0),D23="屋上",IF(J23&gt;T23,1,0),D23="壁面",IF(OR(I23&gt;S23,J23&gt;T23),1,0),D23="垣塀",IF(OR(I23&gt;S23,J23&gt;T23),1,0))</f>
        <v/>
      </c>
      <c r="AI23" s="45" t="str" cm="1">
        <f t="array" ref="AI23">IFERROR(_xlfn.IFS(C23="管理用",IF(AND($B$1="許可",G23&lt;=5,$S$30=0,F23&lt;&gt;"屋上"),"可",IF(AND($B$1="禁止",G23&lt;=3,$S$30=0,F23&lt;&gt;"屋上"),"可","不可")),F23="立看板",IF(AND(H23&lt;=0.5,I23&lt;=2,J23&lt;=1),"可","不可"),F23="のぼり",IF(R23&lt;=2,"可","不可"),F23="幕",IF(AND(G23&gt;=0.01,G23&lt;=15,I23&gt;1,I23&lt;=10,J23&lt;=1,$T$30=0),"可",IF(AND(G23&gt;=0.01,G23&lt;=15,J23&gt;1,J23&lt;=10,I23&lt;=1,$T$30=0),"可",IF(AND(G23&gt;=0.01,G23&lt;=15,I23&lt;=1,J23&lt;=1,$T$30=0),"可","不可"))),F23="屋上",IF(AND($B$1&lt;&gt;"禁止",J23&lt;=T23,AC23+AE23+AG23=0),"可","不可"),F23="屋上東",IF(AND($B$1&lt;&gt;"禁止",J23&lt;=T23,AC23+AE23+AG23=0),"可","不可"),F23="屋上西",IF(AND($B$1&lt;&gt;"禁止",J23&lt;=T23,AC23+AE23+AG23=0),"可","不可"),F23="屋上南",IF(AND($B$1&lt;&gt;"禁止",J23&lt;=T23,AC23+AE23+AG23=0),"可","不可"),F23="屋上北",IF(AND($B$1&lt;&gt;"禁止",J23&lt;=T23,AC23+AE23+AG23=0),"可","不可"),F23="突出",IF(AND(M23="内",N23&lt;=1.5,G23&lt;=51,R23&lt;=40,$L$35=0),"可",IF(AND(M23="外",G23&lt;=S23,G23&lt;=51,P23="有",H23&gt;=2.5,R23&lt;=40,N23&lt;=1.5,O23&lt;1,$L$35=0),"可",IF(AND(M23="外",G23&lt;=S23,G23&lt;=51,P23="無",H23&gt;=4.5,R23&lt;=40,N23&lt;1.5,O23&lt;1,$L$35=0),"可","不可"))),F23="板塔",IF(AND(R23&lt;=30,AC23=0,$I$30=0),"可","不可"),F23="垣塀東",IF(AND(G23&lt;=S23,J23&lt;=T23,G23&gt;=0.01,G23&lt;=51,$N$30=0),"可","不可"),F23="垣塀西",IF(AND(G23&lt;=S23,J23&lt;=T23,G23&gt;=0.01,G23&lt;=51,$O$30=0),"可","不可"),F23="垣塀南",IF(AND(G23&lt;=S23,J23&lt;=T23,G23&gt;=0.01,G23&lt;=51,$P$30=0),"可","不可"),F23="垣塀北",IF(AND(G23&lt;=S23,J23&lt;=T23,G23&gt;=0.01,G23&lt;=51,$Q$30=0),"可","不可"),F23="壁面東",IF(AND(G23&lt;=S23,J23&lt;=T23,G23&gt;=0.01,G23&lt;=51,$J$30=0),"可","不可"),F23="壁面西",IF(AND(G23&lt;=S23,J23&lt;=T23,G23&gt;=0.01,G23&lt;=51,$K$30=0),"可","不可"),F23="壁面南",IF(AND(G23&lt;=S23,J23&lt;=T23,G23&gt;=0.01,G23&lt;=51,$L$30=0),"可","不可"),F23="壁面北",IF(AND(G23&lt;=S23,J23&lt;=T23,G23&gt;=0.01,G23&lt;=51,$M$30=0),"可","不可"),F23="壁幕東",IF(AND(G23&gt;=0.01,G23&lt;=51,I23&gt;1.5,I23&lt;=15,J23&lt;=1.5,$J$30=0),"可",IF(AND(G23&gt;=0.01,G23&lt;=51,J23&gt;1.5,J23&lt;=15,I23&lt;=1.5,$J$30=0),"可",IF(AND(G23&gt;=0.01,G23&lt;=51,I23&lt;=1.5,J23&lt;=1.5,$J$30=0),"可","不可"))),F23="壁幕西",IF(AND(G23&gt;=0.01,G23&lt;=51,I23&gt;1.5,I23&lt;=15,J23&lt;=1.5,$K$30=0),"可",IF(AND(G23&gt;=0.01,G23&lt;=51,J23&gt;1.5,J23&lt;=15,I23&lt;=1.5,$K$30=0),"可",IF(AND(G23&gt;=0.01,G23&lt;=51,I23&lt;=1.5,J23&lt;=1.5,$K$30=0),"可","不可"))),F23="壁幕南",IF(AND(G23&gt;=0.01,G23&lt;=51,I23&gt;1.5,I23&lt;=15,J23&lt;=1.5,$L$30=0),"可",IF(AND(G23&gt;=0.01,G23&lt;=51,J23&gt;1.5,J23&lt;=15,I23&lt;=1.5,$L$30=0),"可",IF(AND(G23&gt;=0.01,G23&lt;=51,I23&lt;=1.5,J23&lt;=1.5,$L$30=0),"可","不可"))),F23="壁幕北",IF(AND(G23&gt;=0.01,G23&lt;=51,I23&gt;1.5,I23&lt;=15,J23&lt;=1.5,$M$30=0),"可",IF(AND(G23&gt;=0.01,G23&lt;=51,J23&gt;1.5,J23&lt;=15,I23&lt;=1.5,$M$30=0),"可",IF(AND(G23&gt;=0.01,G23&lt;=51,I23&lt;=1.5,J23&lt;=1.5,$M$30=0),"可","不可")))),"")</f>
        <v/>
      </c>
    </row>
    <row r="24" spans="1:35" ht="50.1" customHeight="1" x14ac:dyDescent="0.4">
      <c r="A24" s="42">
        <v>19</v>
      </c>
      <c r="B24" s="42"/>
      <c r="C24" s="42"/>
      <c r="D24" s="44"/>
      <c r="E24" s="44"/>
      <c r="F24" s="45" t="str">
        <f t="shared" si="0"/>
        <v/>
      </c>
      <c r="G24" s="44"/>
      <c r="H24" s="46"/>
      <c r="I24" s="44"/>
      <c r="J24" s="44"/>
      <c r="K24" s="44"/>
      <c r="L24" s="44"/>
      <c r="M24" s="44"/>
      <c r="N24" s="44"/>
      <c r="O24" s="44"/>
      <c r="P24" s="44"/>
      <c r="Q24" s="44"/>
      <c r="R24" s="47" t="str">
        <f t="shared" si="5"/>
        <v/>
      </c>
      <c r="S24" s="44"/>
      <c r="T24" s="44"/>
      <c r="U24" s="44" t="str">
        <f t="shared" si="6"/>
        <v/>
      </c>
      <c r="V24" s="44"/>
      <c r="W24" s="47" t="str">
        <f t="shared" si="7"/>
        <v/>
      </c>
      <c r="X24" s="47" t="str">
        <f t="shared" si="8"/>
        <v/>
      </c>
      <c r="Y24" s="48" t="str">
        <f t="shared" si="1"/>
        <v/>
      </c>
      <c r="Z24" s="49" t="str">
        <f t="shared" si="2"/>
        <v/>
      </c>
      <c r="AA24" s="50" t="str">
        <f t="shared" si="3"/>
        <v/>
      </c>
      <c r="AB24" s="51" t="str" cm="1">
        <f t="array" ref="AB24">IFERROR(_xlfn.IFS(D24="板塔",G24,D24="屋上",I24+K24),"")</f>
        <v/>
      </c>
      <c r="AC24" s="52" t="str">
        <f t="shared" si="9"/>
        <v/>
      </c>
      <c r="AD24" s="48" t="str">
        <f t="shared" si="4"/>
        <v/>
      </c>
      <c r="AE24" s="52" t="str">
        <f t="shared" si="10"/>
        <v/>
      </c>
      <c r="AF24" s="48" t="str" cm="1">
        <f t="array" ref="AF24">IFERROR(_xlfn.IFS(D24="屋上",I24+K24+S24,D24="壁面",G24),"")</f>
        <v/>
      </c>
      <c r="AG24" s="52" t="str">
        <f t="shared" si="11"/>
        <v/>
      </c>
      <c r="AH24" s="53" t="str" cm="1">
        <f t="array" ref="AH24">_xlfn.IFS(D24="","",D24="壁幕","",D24="板塔","",D24="のぼり","",D24="幕","",D24="立看板","",D24="突出",IF(G24&gt;S24,1,0),D24="屋上",IF(J24&gt;T24,1,0),D24="壁面",IF(OR(I24&gt;S24,J24&gt;T24),1,0),D24="垣塀",IF(OR(I24&gt;S24,J24&gt;T24),1,0))</f>
        <v/>
      </c>
      <c r="AI24" s="45" t="str" cm="1">
        <f t="array" ref="AI24">IFERROR(_xlfn.IFS(C24="管理用",IF(AND($B$1="許可",G24&lt;=5,$S$30=0,F24&lt;&gt;"屋上"),"可",IF(AND($B$1="禁止",G24&lt;=3,$S$30=0,F24&lt;&gt;"屋上"),"可","不可")),F24="立看板",IF(AND(H24&lt;=0.5,I24&lt;=2,J24&lt;=1),"可","不可"),F24="のぼり",IF(R24&lt;=2,"可","不可"),F24="幕",IF(AND(G24&gt;=0.01,G24&lt;=15,I24&gt;1,I24&lt;=10,J24&lt;=1,$T$30=0),"可",IF(AND(G24&gt;=0.01,G24&lt;=15,J24&gt;1,J24&lt;=10,I24&lt;=1,$T$30=0),"可",IF(AND(G24&gt;=0.01,G24&lt;=15,I24&lt;=1,J24&lt;=1,$T$30=0),"可","不可"))),F24="屋上",IF(AND($B$1&lt;&gt;"禁止",J24&lt;=T24,AC24+AE24+AG24=0),"可","不可"),F24="屋上東",IF(AND($B$1&lt;&gt;"禁止",J24&lt;=T24,AC24+AE24+AG24=0),"可","不可"),F24="屋上西",IF(AND($B$1&lt;&gt;"禁止",J24&lt;=T24,AC24+AE24+AG24=0),"可","不可"),F24="屋上南",IF(AND($B$1&lt;&gt;"禁止",J24&lt;=T24,AC24+AE24+AG24=0),"可","不可"),F24="屋上北",IF(AND($B$1&lt;&gt;"禁止",J24&lt;=T24,AC24+AE24+AG24=0),"可","不可"),F24="突出",IF(AND(M24="内",N24&lt;=1.5,G24&lt;=51,R24&lt;=40,$L$35=0),"可",IF(AND(M24="外",G24&lt;=S24,G24&lt;=51,P24="有",H24&gt;=2.5,R24&lt;=40,N24&lt;=1.5,O24&lt;1,$L$35=0),"可",IF(AND(M24="外",G24&lt;=S24,G24&lt;=51,P24="無",H24&gt;=4.5,R24&lt;=40,N24&lt;1.5,O24&lt;1,$L$35=0),"可","不可"))),F24="板塔",IF(AND(R24&lt;=30,AC24=0,$I$30=0),"可","不可"),F24="垣塀東",IF(AND(G24&lt;=S24,J24&lt;=T24,G24&gt;=0.01,G24&lt;=51,$N$30=0),"可","不可"),F24="垣塀西",IF(AND(G24&lt;=S24,J24&lt;=T24,G24&gt;=0.01,G24&lt;=51,$O$30=0),"可","不可"),F24="垣塀南",IF(AND(G24&lt;=S24,J24&lt;=T24,G24&gt;=0.01,G24&lt;=51,$P$30=0),"可","不可"),F24="垣塀北",IF(AND(G24&lt;=S24,J24&lt;=T24,G24&gt;=0.01,G24&lt;=51,$Q$30=0),"可","不可"),F24="壁面東",IF(AND(G24&lt;=S24,J24&lt;=T24,G24&gt;=0.01,G24&lt;=51,$J$30=0),"可","不可"),F24="壁面西",IF(AND(G24&lt;=S24,J24&lt;=T24,G24&gt;=0.01,G24&lt;=51,$K$30=0),"可","不可"),F24="壁面南",IF(AND(G24&lt;=S24,J24&lt;=T24,G24&gt;=0.01,G24&lt;=51,$L$30=0),"可","不可"),F24="壁面北",IF(AND(G24&lt;=S24,J24&lt;=T24,G24&gt;=0.01,G24&lt;=51,$M$30=0),"可","不可"),F24="壁幕東",IF(AND(G24&gt;=0.01,G24&lt;=51,I24&gt;1.5,I24&lt;=15,J24&lt;=1.5,$J$30=0),"可",IF(AND(G24&gt;=0.01,G24&lt;=51,J24&gt;1.5,J24&lt;=15,I24&lt;=1.5,$J$30=0),"可",IF(AND(G24&gt;=0.01,G24&lt;=51,I24&lt;=1.5,J24&lt;=1.5,$J$30=0),"可","不可"))),F24="壁幕西",IF(AND(G24&gt;=0.01,G24&lt;=51,I24&gt;1.5,I24&lt;=15,J24&lt;=1.5,$K$30=0),"可",IF(AND(G24&gt;=0.01,G24&lt;=51,J24&gt;1.5,J24&lt;=15,I24&lt;=1.5,$K$30=0),"可",IF(AND(G24&gt;=0.01,G24&lt;=51,I24&lt;=1.5,J24&lt;=1.5,$K$30=0),"可","不可"))),F24="壁幕南",IF(AND(G24&gt;=0.01,G24&lt;=51,I24&gt;1.5,I24&lt;=15,J24&lt;=1.5,$L$30=0),"可",IF(AND(G24&gt;=0.01,G24&lt;=51,J24&gt;1.5,J24&lt;=15,I24&lt;=1.5,$L$30=0),"可",IF(AND(G24&gt;=0.01,G24&lt;=51,I24&lt;=1.5,J24&lt;=1.5,$L$30=0),"可","不可"))),F24="壁幕北",IF(AND(G24&gt;=0.01,G24&lt;=51,I24&gt;1.5,I24&lt;=15,J24&lt;=1.5,$M$30=0),"可",IF(AND(G24&gt;=0.01,G24&lt;=51,J24&gt;1.5,J24&lt;=15,I24&lt;=1.5,$M$30=0),"可",IF(AND(G24&gt;=0.01,G24&lt;=51,I24&lt;=1.5,J24&lt;=1.5,$M$30=0),"可","不可")))),"")</f>
        <v/>
      </c>
    </row>
    <row r="25" spans="1:35" ht="50.1" customHeight="1" x14ac:dyDescent="0.4">
      <c r="A25" s="42">
        <v>20</v>
      </c>
      <c r="B25" s="42"/>
      <c r="C25" s="42"/>
      <c r="D25" s="44"/>
      <c r="E25" s="44"/>
      <c r="F25" s="45" t="str">
        <f t="shared" si="0"/>
        <v/>
      </c>
      <c r="G25" s="44"/>
      <c r="H25" s="46"/>
      <c r="I25" s="44"/>
      <c r="J25" s="44"/>
      <c r="K25" s="44"/>
      <c r="L25" s="44"/>
      <c r="M25" s="44"/>
      <c r="N25" s="44"/>
      <c r="O25" s="44"/>
      <c r="P25" s="44"/>
      <c r="Q25" s="44"/>
      <c r="R25" s="47" t="str">
        <f t="shared" si="5"/>
        <v/>
      </c>
      <c r="S25" s="44"/>
      <c r="T25" s="44"/>
      <c r="U25" s="44" t="str">
        <f t="shared" si="6"/>
        <v/>
      </c>
      <c r="V25" s="44"/>
      <c r="W25" s="47" t="str">
        <f t="shared" si="7"/>
        <v/>
      </c>
      <c r="X25" s="47" t="str">
        <f t="shared" si="8"/>
        <v/>
      </c>
      <c r="Y25" s="48" t="str">
        <f t="shared" si="1"/>
        <v/>
      </c>
      <c r="Z25" s="49" t="str">
        <f t="shared" si="2"/>
        <v/>
      </c>
      <c r="AA25" s="50" t="str">
        <f t="shared" si="3"/>
        <v/>
      </c>
      <c r="AB25" s="51" t="str" cm="1">
        <f t="array" ref="AB25">IFERROR(_xlfn.IFS(D25="板塔",G25,D25="屋上",I25+K25),"")</f>
        <v/>
      </c>
      <c r="AC25" s="52" t="str">
        <f t="shared" si="9"/>
        <v/>
      </c>
      <c r="AD25" s="48" t="str">
        <f t="shared" si="4"/>
        <v/>
      </c>
      <c r="AE25" s="52" t="str">
        <f t="shared" si="10"/>
        <v/>
      </c>
      <c r="AF25" s="48" t="str" cm="1">
        <f t="array" ref="AF25">IFERROR(_xlfn.IFS(D25="屋上",I25+K25+S25,D25="壁面",G25),"")</f>
        <v/>
      </c>
      <c r="AG25" s="52" t="str">
        <f t="shared" si="11"/>
        <v/>
      </c>
      <c r="AH25" s="53" t="str" cm="1">
        <f t="array" ref="AH25">_xlfn.IFS(D25="","",D25="壁幕","",D25="板塔","",D25="のぼり","",D25="幕","",D25="立看板","",D25="突出",IF(G25&gt;S25,1,0),D25="屋上",IF(J25&gt;T25,1,0),D25="壁面",IF(OR(I25&gt;S25,J25&gt;T25),1,0),D25="垣塀",IF(OR(I25&gt;S25,J25&gt;T25),1,0))</f>
        <v/>
      </c>
      <c r="AI25" s="45" t="str" cm="1">
        <f t="array" ref="AI25">IFERROR(_xlfn.IFS(C25="管理用",IF(AND($B$1="許可",G25&lt;=5,$S$30=0,F25&lt;&gt;"屋上"),"可",IF(AND($B$1="禁止",G25&lt;=3,$S$30=0,F25&lt;&gt;"屋上"),"可","不可")),F25="立看板",IF(AND(H25&lt;=0.5,I25&lt;=2,J25&lt;=1),"可","不可"),F25="のぼり",IF(R25&lt;=2,"可","不可"),F25="幕",IF(AND(G25&gt;=0.01,G25&lt;=15,I25&gt;1,I25&lt;=10,J25&lt;=1,$T$30=0),"可",IF(AND(G25&gt;=0.01,G25&lt;=15,J25&gt;1,J25&lt;=10,I25&lt;=1,$T$30=0),"可",IF(AND(G25&gt;=0.01,G25&lt;=15,I25&lt;=1,J25&lt;=1,$T$30=0),"可","不可"))),F25="屋上",IF(AND($B$1&lt;&gt;"禁止",J25&lt;=T25,AC25+AE25+AG25=0),"可","不可"),F25="屋上東",IF(AND($B$1&lt;&gt;"禁止",J25&lt;=T25,AC25+AE25+AG25=0),"可","不可"),F25="屋上西",IF(AND($B$1&lt;&gt;"禁止",J25&lt;=T25,AC25+AE25+AG25=0),"可","不可"),F25="屋上南",IF(AND($B$1&lt;&gt;"禁止",J25&lt;=T25,AC25+AE25+AG25=0),"可","不可"),F25="屋上北",IF(AND($B$1&lt;&gt;"禁止",J25&lt;=T25,AC25+AE25+AG25=0),"可","不可"),F25="突出",IF(AND(M25="内",N25&lt;=1.5,G25&lt;=51,R25&lt;=40,$L$35=0),"可",IF(AND(M25="外",G25&lt;=S25,G25&lt;=51,P25="有",H25&gt;=2.5,R25&lt;=40,N25&lt;=1.5,O25&lt;1,$L$35=0),"可",IF(AND(M25="外",G25&lt;=S25,G25&lt;=51,P25="無",H25&gt;=4.5,R25&lt;=40,N25&lt;1.5,O25&lt;1,$L$35=0),"可","不可"))),F25="板塔",IF(AND(R25&lt;=30,AC25=0,$I$30=0),"可","不可"),F25="垣塀東",IF(AND(G25&lt;=S25,J25&lt;=T25,G25&gt;=0.01,G25&lt;=51,$N$30=0),"可","不可"),F25="垣塀西",IF(AND(G25&lt;=S25,J25&lt;=T25,G25&gt;=0.01,G25&lt;=51,$O$30=0),"可","不可"),F25="垣塀南",IF(AND(G25&lt;=S25,J25&lt;=T25,G25&gt;=0.01,G25&lt;=51,$P$30=0),"可","不可"),F25="垣塀北",IF(AND(G25&lt;=S25,J25&lt;=T25,G25&gt;=0.01,G25&lt;=51,$Q$30=0),"可","不可"),F25="壁面東",IF(AND(G25&lt;=S25,J25&lt;=T25,G25&gt;=0.01,G25&lt;=51,$J$30=0),"可","不可"),F25="壁面西",IF(AND(G25&lt;=S25,J25&lt;=T25,G25&gt;=0.01,G25&lt;=51,$K$30=0),"可","不可"),F25="壁面南",IF(AND(G25&lt;=S25,J25&lt;=T25,G25&gt;=0.01,G25&lt;=51,$L$30=0),"可","不可"),F25="壁面北",IF(AND(G25&lt;=S25,J25&lt;=T25,G25&gt;=0.01,G25&lt;=51,$M$30=0),"可","不可"),F25="壁幕東",IF(AND(G25&gt;=0.01,G25&lt;=51,I25&gt;1.5,I25&lt;=15,J25&lt;=1.5,$J$30=0),"可",IF(AND(G25&gt;=0.01,G25&lt;=51,J25&gt;1.5,J25&lt;=15,I25&lt;=1.5,$J$30=0),"可",IF(AND(G25&gt;=0.01,G25&lt;=51,I25&lt;=1.5,J25&lt;=1.5,$J$30=0),"可","不可"))),F25="壁幕西",IF(AND(G25&gt;=0.01,G25&lt;=51,I25&gt;1.5,I25&lt;=15,J25&lt;=1.5,$K$30=0),"可",IF(AND(G25&gt;=0.01,G25&lt;=51,J25&gt;1.5,J25&lt;=15,I25&lt;=1.5,$K$30=0),"可",IF(AND(G25&gt;=0.01,G25&lt;=51,I25&lt;=1.5,J25&lt;=1.5,$K$30=0),"可","不可"))),F25="壁幕南",IF(AND(G25&gt;=0.01,G25&lt;=51,I25&gt;1.5,I25&lt;=15,J25&lt;=1.5,$L$30=0),"可",IF(AND(G25&gt;=0.01,G25&lt;=51,J25&gt;1.5,J25&lt;=15,I25&lt;=1.5,$L$30=0),"可",IF(AND(G25&gt;=0.01,G25&lt;=51,I25&lt;=1.5,J25&lt;=1.5,$L$30=0),"可","不可"))),F25="壁幕北",IF(AND(G25&gt;=0.01,G25&lt;=51,I25&gt;1.5,I25&lt;=15,J25&lt;=1.5,$M$30=0),"可",IF(AND(G25&gt;=0.01,G25&lt;=51,J25&gt;1.5,J25&lt;=15,I25&lt;=1.5,$M$30=0),"可",IF(AND(G25&gt;=0.01,G25&lt;=51,I25&lt;=1.5,J25&lt;=1.5,$M$30=0),"可","不可")))),"")</f>
        <v/>
      </c>
    </row>
    <row r="26" spans="1:35" ht="14.25" thickBot="1" x14ac:dyDescent="0.45"/>
    <row r="27" spans="1:35" ht="36" customHeight="1" x14ac:dyDescent="0.4">
      <c r="H27" s="79" t="s">
        <v>130</v>
      </c>
      <c r="I27" s="80" t="s">
        <v>18</v>
      </c>
      <c r="J27" s="81" t="s">
        <v>19</v>
      </c>
      <c r="K27" s="81" t="s">
        <v>20</v>
      </c>
      <c r="L27" s="81" t="s">
        <v>21</v>
      </c>
      <c r="M27" s="81" t="s">
        <v>22</v>
      </c>
      <c r="N27" s="81" t="s">
        <v>23</v>
      </c>
      <c r="O27" s="81" t="s">
        <v>24</v>
      </c>
      <c r="P27" s="81" t="s">
        <v>25</v>
      </c>
      <c r="Q27" s="81" t="s">
        <v>26</v>
      </c>
      <c r="R27" s="82" t="s">
        <v>83</v>
      </c>
      <c r="S27" s="83" t="s">
        <v>99</v>
      </c>
      <c r="T27" s="83" t="s">
        <v>100</v>
      </c>
      <c r="U27" s="84" t="s">
        <v>94</v>
      </c>
      <c r="V27" s="78"/>
      <c r="X27" s="85"/>
      <c r="Y27" s="81" t="s">
        <v>30</v>
      </c>
      <c r="Z27" s="81" t="s">
        <v>31</v>
      </c>
      <c r="AA27" s="81" t="s">
        <v>32</v>
      </c>
      <c r="AB27" s="86" t="s">
        <v>12</v>
      </c>
      <c r="AC27" s="87" t="s">
        <v>13</v>
      </c>
      <c r="AD27" s="88" t="s">
        <v>14</v>
      </c>
    </row>
    <row r="28" spans="1:35" ht="30" customHeight="1" x14ac:dyDescent="0.4">
      <c r="H28" s="89" t="s">
        <v>27</v>
      </c>
      <c r="I28" s="90">
        <v>30</v>
      </c>
      <c r="J28" s="91" t="str">
        <f>IF(AA28&lt;100,AB28,IF(AA28&gt;=200,AD28,AC28))</f>
        <v/>
      </c>
      <c r="K28" s="91" t="str">
        <f>IF(AA29&lt;100,AB29,IF(AA29&gt;=200,AD29,AC29))</f>
        <v/>
      </c>
      <c r="L28" s="91" t="str">
        <f>IF(AA30&lt;100,AB30,IF(AA30&gt;=200,AD30,AC30))</f>
        <v/>
      </c>
      <c r="M28" s="91" t="str">
        <f>IF(AA31&lt;100,AB31,IF(AA31&gt;=200,AD31,AC31))</f>
        <v/>
      </c>
      <c r="N28" s="92" t="str">
        <f>IF(AA32&lt;100,AB32,IF(AA32&gt;=200,AD32,AC32))</f>
        <v/>
      </c>
      <c r="O28" s="91" t="str">
        <f>IF(AA33&lt;100,AB33,IF(AA33&gt;=200,AD33,AC33))</f>
        <v/>
      </c>
      <c r="P28" s="91" t="str">
        <f>IF(AA34&lt;100,AB34,IF(AA34&gt;=200,AD34,AC34))</f>
        <v/>
      </c>
      <c r="Q28" s="91" t="str">
        <f>IF(AA35&lt;100,AB35,IF(AA35&gt;=200,AD35,AC35))</f>
        <v/>
      </c>
      <c r="R28" s="93"/>
      <c r="S28" s="93">
        <v>3</v>
      </c>
      <c r="T28" s="94">
        <v>3</v>
      </c>
      <c r="U28" s="95"/>
      <c r="X28" s="96" t="s">
        <v>33</v>
      </c>
      <c r="Y28" s="91" t="str">
        <f>IFERROR(AVERAGEIFS($S$6:$S$25,$D$6:$D$25,"壁*",$E$6:$E$25,"東"),"")</f>
        <v/>
      </c>
      <c r="Z28" s="91" t="str">
        <f>IFERROR(AVERAGEIFS($T$6:$T$25,$D$6:$D$25,"壁*",$E$6:$E$25,"東"),"")</f>
        <v/>
      </c>
      <c r="AA28" s="97" t="str">
        <f t="shared" ref="AA28:AA35" si="13">IF(Y28="","",Y28*Z28)</f>
        <v/>
      </c>
      <c r="AB28" s="91" t="str">
        <f>IFERROR(AVERAGEIFS($Y$6:$Y$25,$D$6:$D$25,"壁*",$E$6:$E$25,"東"),"")</f>
        <v/>
      </c>
      <c r="AC28" s="91" t="str">
        <f>IFERROR(AVERAGEIFS($Z$6:$Z$25,$D$6:$D$25,"壁*",$E$6:$E$25,"東"),"")</f>
        <v/>
      </c>
      <c r="AD28" s="98" t="str">
        <f>IFERROR(AVERAGEIFS($AA$6:$AA$25,$D$6:$D$25,"壁*",$E$6:$E$25,"東"),"")</f>
        <v/>
      </c>
    </row>
    <row r="29" spans="1:35" ht="30" customHeight="1" thickBot="1" x14ac:dyDescent="0.45">
      <c r="H29" s="89"/>
      <c r="I29" s="99">
        <f>SUMIFS($R$6:$R$25,$D$6:$D$25,"板塔",$C$6:$C$25,"")</f>
        <v>0</v>
      </c>
      <c r="J29" s="100">
        <f>SUMIFS($R$6:$R$25,$D$6:$D$25,"壁*",$E$6:$E$25,"東",$C$6:$C$25,"")</f>
        <v>0</v>
      </c>
      <c r="K29" s="100">
        <f>SUMIFS($R$6:$R$25,$D$6:$D$25,"壁*",$E$6:$E$25,"西",$C$6:$C$25,"")</f>
        <v>0</v>
      </c>
      <c r="L29" s="100">
        <f>SUMIFS($R$6:$R$25,$D$6:$D$25,"壁*",$E$6:$E$25,"南",$C$6:$C$25,"")</f>
        <v>0</v>
      </c>
      <c r="M29" s="100">
        <f>SUMIFS($R$6:$R$25,$D$6:$D$25,"壁*",$E$6:$E$25,"北",$C$6:$C$25,"")</f>
        <v>0</v>
      </c>
      <c r="N29" s="101">
        <f>SUMIFS($R$6:$R$25,$D$6:$D$25,"垣塀",$E$6:$E$25,"東",$C$6:$C$25,"")</f>
        <v>0</v>
      </c>
      <c r="O29" s="100">
        <f>SUMIFS($R$6:$R$25,$D$6:$D$25,"垣塀",$E$6:$E$25,"西",$C$6:$C$25,"")</f>
        <v>0</v>
      </c>
      <c r="P29" s="100">
        <f>SUMIFS($R$6:$R$25,$D$6:$D$25,"垣塀",$E$6:$E$25,"南",$C$6:$C$25,"")</f>
        <v>0</v>
      </c>
      <c r="Q29" s="100">
        <f>SUMIFS($R$6:$R$25,$D$6:$D$25,"垣塀",$E$6:$E$25,"北",$C$6:$C$25,"")</f>
        <v>0</v>
      </c>
      <c r="R29" s="100">
        <f>SUMIFS($R$6:$R$25,$D$6:$D$25,"立看板",$C$6:$C$25,"")</f>
        <v>0</v>
      </c>
      <c r="S29" s="100">
        <f>SUMIFS($R$6:$R$25,$C$6:$C$25,"管理用")</f>
        <v>0</v>
      </c>
      <c r="T29" s="102">
        <f>COUNTIF($D$6:$D$25,"幕")</f>
        <v>0</v>
      </c>
      <c r="U29" s="103">
        <f>SUMIFS($R$6:$R$25,$D$6:$D$25,"突出",$C$6:$C$25,"")</f>
        <v>0</v>
      </c>
      <c r="X29" s="96" t="s">
        <v>34</v>
      </c>
      <c r="Y29" s="91" t="str">
        <f>IFERROR(AVERAGEIFS($S$6:$S$25,$D$6:$D$25,"壁*",$E$6:$E$25,"西"),"")</f>
        <v/>
      </c>
      <c r="Z29" s="91" t="str">
        <f>IFERROR(AVERAGEIFS($T$6:$T$25,$D$6:$D$25,"壁*",$E$6:$E$25,"西"),"")</f>
        <v/>
      </c>
      <c r="AA29" s="97" t="str">
        <f t="shared" si="13"/>
        <v/>
      </c>
      <c r="AB29" s="91" t="str">
        <f>IFERROR(AVERAGEIFS($Y$6:$Y$25,$D$6:$D$25,"壁*",$E$6:$E$25,"西"),"")</f>
        <v/>
      </c>
      <c r="AC29" s="91" t="str">
        <f>IFERROR(AVERAGEIFS($Z$6:$Z$25,$D$6:$D$25,"壁*",$E$6:$E$25,"西"),"")</f>
        <v/>
      </c>
      <c r="AD29" s="98" t="str">
        <f>IFERROR(AVERAGEIFS($AA$6:$AA$25,$D$6:$D$25,"壁*",$E$6:$E$25,"西"),"")</f>
        <v/>
      </c>
    </row>
    <row r="30" spans="1:35" ht="30" customHeight="1" thickTop="1" thickBot="1" x14ac:dyDescent="0.45">
      <c r="H30" s="89" t="s">
        <v>28</v>
      </c>
      <c r="I30" s="104">
        <f t="shared" ref="I30:T30" si="14">IF(I28&gt;=I29,0,1)</f>
        <v>0</v>
      </c>
      <c r="J30" s="105">
        <f t="shared" si="14"/>
        <v>0</v>
      </c>
      <c r="K30" s="105">
        <f t="shared" si="14"/>
        <v>0</v>
      </c>
      <c r="L30" s="105">
        <f t="shared" si="14"/>
        <v>0</v>
      </c>
      <c r="M30" s="105">
        <f t="shared" si="14"/>
        <v>0</v>
      </c>
      <c r="N30" s="105">
        <f t="shared" si="14"/>
        <v>0</v>
      </c>
      <c r="O30" s="105">
        <f t="shared" si="14"/>
        <v>0</v>
      </c>
      <c r="P30" s="105">
        <f t="shared" si="14"/>
        <v>0</v>
      </c>
      <c r="Q30" s="106">
        <f t="shared" si="14"/>
        <v>0</v>
      </c>
      <c r="R30" s="105">
        <v>0</v>
      </c>
      <c r="S30" s="105">
        <f>IF(AND($B$1="許可",S28&gt;=S29),0,IF(AND($B$1="禁止",S28/3&gt;=S29),0,1))</f>
        <v>0</v>
      </c>
      <c r="T30" s="107">
        <f t="shared" si="14"/>
        <v>0</v>
      </c>
      <c r="U30" s="108"/>
      <c r="X30" s="96" t="s">
        <v>35</v>
      </c>
      <c r="Y30" s="91" t="str">
        <f>IFERROR(AVERAGEIFS($S$6:$S$25,$D$6:$D$25,"壁*",$E$6:$E$25,"南"),"")</f>
        <v/>
      </c>
      <c r="Z30" s="91" t="str">
        <f>IFERROR(AVERAGEIFS($T$6:$T$25,$D$6:$D$25,"壁*",$E$6:$E$25,"南"),"")</f>
        <v/>
      </c>
      <c r="AA30" s="97" t="str">
        <f t="shared" si="13"/>
        <v/>
      </c>
      <c r="AB30" s="91" t="str">
        <f>IFERROR(AVERAGEIFS($Y$6:$Y$25,$D$6:$D$25,"壁*",$E$6:$E$25,"南"),"")</f>
        <v/>
      </c>
      <c r="AC30" s="91" t="str">
        <f>IFERROR(AVERAGEIFS($Z$6:$Z$25,$D$6:$D$25,"壁*",$E$6:$E$25,"南"),"")</f>
        <v/>
      </c>
      <c r="AD30" s="98" t="str">
        <f>IFERROR(AVERAGEIFS($AA$6:$AA$25,$D$6:$D$25,"壁*",$E$6:$E$25,"南"),"")</f>
        <v/>
      </c>
    </row>
    <row r="31" spans="1:35" ht="30" customHeight="1" thickBot="1" x14ac:dyDescent="0.45">
      <c r="H31" s="89"/>
      <c r="I31" s="4" t="s">
        <v>29</v>
      </c>
      <c r="X31" s="96" t="s">
        <v>36</v>
      </c>
      <c r="Y31" s="91" t="str">
        <f>IFERROR(AVERAGEIFS($S$6:$S$25,$D$6:$D$25,"壁*",$E$6:$E$25,"北"),"")</f>
        <v/>
      </c>
      <c r="Z31" s="91" t="str">
        <f>IFERROR(AVERAGEIFS($T$6:$T$25,$D$6:$D$25,"壁*",$E$6:$E$25,"北"),"")</f>
        <v/>
      </c>
      <c r="AA31" s="97" t="str">
        <f t="shared" si="13"/>
        <v/>
      </c>
      <c r="AB31" s="91" t="str">
        <f>IFERROR(AVERAGEIFS($Y$6:$Y$25,$D$6:$D$25,"壁*",$E$6:$E$25,"北"),"")</f>
        <v/>
      </c>
      <c r="AC31" s="91" t="str">
        <f>IFERROR(AVERAGEIFS($Z$6:$Z$25,$D$6:$D$25,"壁*",$E$6:$E$25,"北"),"")</f>
        <v/>
      </c>
      <c r="AD31" s="98" t="str">
        <f>IFERROR(AVERAGEIFS($AA$6:$AA$25,$D$6:$D$25,"壁*",$E$6:$E$25,"北"),"")</f>
        <v/>
      </c>
    </row>
    <row r="32" spans="1:35" ht="30" customHeight="1" x14ac:dyDescent="0.4">
      <c r="H32" s="110"/>
      <c r="I32" s="80" t="s">
        <v>95</v>
      </c>
      <c r="J32" s="81" t="s">
        <v>101</v>
      </c>
      <c r="K32" s="81" t="s">
        <v>96</v>
      </c>
      <c r="L32" s="111" t="s">
        <v>104</v>
      </c>
      <c r="M32" s="111"/>
      <c r="N32" s="111"/>
      <c r="O32" s="111"/>
      <c r="P32" s="111"/>
      <c r="Q32" s="111"/>
      <c r="R32" s="111"/>
      <c r="S32" s="111"/>
      <c r="T32" s="111"/>
      <c r="U32" s="112" t="s">
        <v>97</v>
      </c>
      <c r="X32" s="96" t="s">
        <v>37</v>
      </c>
      <c r="Y32" s="91" t="str">
        <f>IFERROR(AVERAGEIFS($S$6:$S$25,$D$6:$D$25,"垣*",$E$6:$E$25,"東"),"")</f>
        <v/>
      </c>
      <c r="Z32" s="91" t="str">
        <f>IFERROR(AVERAGEIFS($T$6:$T$25,$D$6:$D$25,"垣*",$E$6:$E$25,"東"),"")</f>
        <v/>
      </c>
      <c r="AA32" s="97" t="str">
        <f t="shared" si="13"/>
        <v/>
      </c>
      <c r="AB32" s="91" t="str">
        <f>IFERROR(AVERAGEIFS($Y$6:$Y$25,$D$6:$D$25,"垣*",$E$6:$E$25,"東"),"")</f>
        <v/>
      </c>
      <c r="AC32" s="91" t="str">
        <f>IFERROR(AVERAGEIFS($Z$6:$Z$25,$D$6:$D$25,"垣*",$E$6:$E$25,"東"),"")</f>
        <v/>
      </c>
      <c r="AD32" s="98" t="str">
        <f>IFERROR(AVERAGEIFS($AA$6:$AA$25,$D$6:$D$25,"垣*",$E$6:$E$25,"東"),"")</f>
        <v/>
      </c>
    </row>
    <row r="33" spans="8:37" ht="30" customHeight="1" x14ac:dyDescent="0.4">
      <c r="H33" s="110"/>
      <c r="I33" s="90"/>
      <c r="J33" s="52"/>
      <c r="K33" s="52"/>
      <c r="L33" s="52"/>
      <c r="M33" s="52"/>
      <c r="N33" s="52"/>
      <c r="O33" s="52"/>
      <c r="P33" s="52"/>
      <c r="Q33" s="52"/>
      <c r="R33" s="52"/>
      <c r="S33" s="52"/>
      <c r="T33" s="52"/>
      <c r="U33" s="113">
        <v>50</v>
      </c>
      <c r="X33" s="96" t="s">
        <v>38</v>
      </c>
      <c r="Y33" s="91" t="str">
        <f>IFERROR(AVERAGEIFS($S$6:$S$25,$D$6:$D$25,"垣*",$E$6:$E$25,"西"),"")</f>
        <v/>
      </c>
      <c r="Z33" s="91" t="str">
        <f>IFERROR(AVERAGEIFS($T$6:$T$25,$D$6:$D$25,"垣*",$E$6:$E$25,"西"),"")</f>
        <v/>
      </c>
      <c r="AA33" s="97" t="str">
        <f t="shared" si="13"/>
        <v/>
      </c>
      <c r="AB33" s="91" t="str">
        <f>IFERROR(AVERAGEIFS($Y$6:$Y$25,$D$6:$D$25,"垣*",$E$6:$E$25,"西"),"")</f>
        <v/>
      </c>
      <c r="AC33" s="91" t="str">
        <f>IFERROR(AVERAGEIFS($Z$6:$Z$25,$D$6:$D$25,"垣*",$E$6:$E$25,"西"),"")</f>
        <v/>
      </c>
      <c r="AD33" s="98" t="str">
        <f>IFERROR(AVERAGEIFS($AA$6:$AA$25,$D$6:$D$25,"垣*",$E$6:$E$25,"西"),"")</f>
        <v/>
      </c>
      <c r="AE33" s="89" t="s">
        <v>41</v>
      </c>
      <c r="AF33" s="89"/>
      <c r="AG33" s="89"/>
      <c r="AH33" s="89"/>
      <c r="AI33" s="89"/>
      <c r="AJ33" s="89"/>
      <c r="AK33" s="89"/>
    </row>
    <row r="34" spans="8:37" ht="30" customHeight="1" thickBot="1" x14ac:dyDescent="0.45">
      <c r="H34" s="110"/>
      <c r="I34" s="114">
        <f>SUMIFS($R$6:$R$25,$D$6:$D$25,"屋上",$C$6:$C$25,"")</f>
        <v>0</v>
      </c>
      <c r="J34" s="115">
        <f>SUMIFS($R$6:$R$25,$D$6:$D$25,"幕",$C$6:$C$25,"")</f>
        <v>0</v>
      </c>
      <c r="K34" s="115">
        <f>SUMIFS($R$6:$R$25,$D$6:$D$25,"のぼり",$C$6:$C$25,"")</f>
        <v>0</v>
      </c>
      <c r="L34" s="115">
        <f>SUM(O6:O25)</f>
        <v>0</v>
      </c>
      <c r="M34" s="115"/>
      <c r="N34" s="115"/>
      <c r="O34" s="115"/>
      <c r="P34" s="115"/>
      <c r="Q34" s="115"/>
      <c r="R34" s="115"/>
      <c r="S34" s="115"/>
      <c r="T34" s="115"/>
      <c r="U34" s="116">
        <f>SUM(I29:R29,U29,I34:K34)</f>
        <v>0</v>
      </c>
      <c r="X34" s="96" t="s">
        <v>39</v>
      </c>
      <c r="Y34" s="91" t="str">
        <f>IFERROR(AVERAGEIFS($S$6:$S$25,$D$6:$D$25,"垣*",$E$6:$E$25,"南"),"")</f>
        <v/>
      </c>
      <c r="Z34" s="91" t="str">
        <f>IFERROR(AVERAGEIFS($T$6:$T$25,$D$6:$D$25,"垣*",$E$6:$E$25,"南"),"")</f>
        <v/>
      </c>
      <c r="AA34" s="97" t="str">
        <f t="shared" si="13"/>
        <v/>
      </c>
      <c r="AB34" s="91" t="str">
        <f>IFERROR(AVERAGEIFS($Y$6:$Y$25,$D$6:$D$25,"垣*",$E$6:$E$25,"南"),"")</f>
        <v/>
      </c>
      <c r="AC34" s="91" t="str">
        <f>IFERROR(AVERAGEIFS($Z$6:$Z$25,$D$6:$D$25,"垣*",$E$6:$E$25,"南"),"")</f>
        <v/>
      </c>
      <c r="AD34" s="98" t="str">
        <f>IFERROR(AVERAGEIFS($AA$6:$AA$25,$D$6:$D$25,"垣*",$E$6:$E$25,"南"),"")</f>
        <v/>
      </c>
      <c r="AE34" s="89" t="s">
        <v>42</v>
      </c>
      <c r="AF34" s="89"/>
      <c r="AG34" s="89"/>
      <c r="AH34" s="89"/>
      <c r="AI34" s="89"/>
      <c r="AJ34" s="89"/>
      <c r="AK34" s="89"/>
    </row>
    <row r="35" spans="8:37" ht="30" customHeight="1" thickTop="1" thickBot="1" x14ac:dyDescent="0.45">
      <c r="H35" s="89" t="s">
        <v>28</v>
      </c>
      <c r="I35" s="117">
        <f>IF($B$1="許可",0,IF(AND($B$1="禁止",I34=0),0,1))</f>
        <v>0</v>
      </c>
      <c r="J35" s="118"/>
      <c r="K35" s="118"/>
      <c r="L35" s="105">
        <f>IF($B$1="許可",0,IF(AND($B$1="禁止",L34=0),0,1))</f>
        <v>0</v>
      </c>
      <c r="M35" s="118"/>
      <c r="N35" s="118"/>
      <c r="O35" s="118"/>
      <c r="P35" s="118"/>
      <c r="Q35" s="118"/>
      <c r="R35" s="118"/>
      <c r="S35" s="118"/>
      <c r="T35" s="118"/>
      <c r="U35" s="108">
        <f>IF($B$1="許可",0,IF(AND($B$1="禁止",U33&gt;=U34),0,1))</f>
        <v>0</v>
      </c>
      <c r="X35" s="119" t="s">
        <v>40</v>
      </c>
      <c r="Y35" s="120" t="str">
        <f>IFERROR(AVERAGEIFS($S$6:$S$25,$D$6:$D$25,"垣*",$E$6:$E$25,"北"),"")</f>
        <v/>
      </c>
      <c r="Z35" s="120" t="str">
        <f>IFERROR(AVERAGEIFS($T$6:$T$25,$D$6:$D$25,"垣*",$E$6:$E$25,"北"),"")</f>
        <v/>
      </c>
      <c r="AA35" s="121" t="str">
        <f t="shared" si="13"/>
        <v/>
      </c>
      <c r="AB35" s="120" t="str">
        <f>IFERROR(AVERAGEIFS($Y$6:$Y$25,$D$6:$D$25,"垣*",$E$6:$E$25,"北"),"")</f>
        <v/>
      </c>
      <c r="AC35" s="120" t="str">
        <f>IFERROR(AVERAGEIFS($Z$6:$Z$25,$D$6:$D$25,"垣*",$E$6:$E$25,"北"),"")</f>
        <v/>
      </c>
      <c r="AD35" s="122" t="str">
        <f>IFERROR(AVERAGEIFS($AA$6:$AA$25,$D$6:$D$25,"垣*",$E$6:$E$25,"北"),"")</f>
        <v/>
      </c>
      <c r="AE35" s="89" t="s">
        <v>42</v>
      </c>
      <c r="AF35" s="89"/>
      <c r="AG35" s="89"/>
      <c r="AH35" s="89"/>
      <c r="AI35" s="89"/>
      <c r="AJ35" s="89"/>
      <c r="AK35" s="89"/>
    </row>
    <row r="36" spans="8:37" ht="30" customHeight="1" x14ac:dyDescent="0.4">
      <c r="Z36" s="4"/>
      <c r="AB36" s="4"/>
      <c r="AC36" s="4"/>
    </row>
    <row r="37" spans="8:37" x14ac:dyDescent="0.4">
      <c r="Z37" s="4"/>
      <c r="AB37" s="4"/>
      <c r="AC37" s="4"/>
    </row>
    <row r="38" spans="8:37" x14ac:dyDescent="0.4">
      <c r="Z38" s="4"/>
      <c r="AB38" s="4"/>
      <c r="AC38" s="4"/>
    </row>
  </sheetData>
  <mergeCells count="38">
    <mergeCell ref="D4:D5"/>
    <mergeCell ref="E4:E5"/>
    <mergeCell ref="D3:H3"/>
    <mergeCell ref="AB4:AC4"/>
    <mergeCell ref="B1:B3"/>
    <mergeCell ref="AB3:AG3"/>
    <mergeCell ref="A1:A3"/>
    <mergeCell ref="C1:C3"/>
    <mergeCell ref="Q4:Q5"/>
    <mergeCell ref="X4:X5"/>
    <mergeCell ref="W4:W5"/>
    <mergeCell ref="U4:U5"/>
    <mergeCell ref="T4:T5"/>
    <mergeCell ref="S4:S5"/>
    <mergeCell ref="A4:A5"/>
    <mergeCell ref="B4:B5"/>
    <mergeCell ref="C4:C5"/>
    <mergeCell ref="D1:H1"/>
    <mergeCell ref="D2:H2"/>
    <mergeCell ref="F4:F5"/>
    <mergeCell ref="G4:G5"/>
    <mergeCell ref="H4:H5"/>
    <mergeCell ref="AI3:AI5"/>
    <mergeCell ref="I3:R3"/>
    <mergeCell ref="S3:X3"/>
    <mergeCell ref="Y3:AA3"/>
    <mergeCell ref="I4:I5"/>
    <mergeCell ref="J4:J5"/>
    <mergeCell ref="L4:L5"/>
    <mergeCell ref="R4:R5"/>
    <mergeCell ref="M4:P4"/>
    <mergeCell ref="AA4:AA5"/>
    <mergeCell ref="Y4:Y5"/>
    <mergeCell ref="AH3:AH5"/>
    <mergeCell ref="AD4:AE4"/>
    <mergeCell ref="AF4:AG4"/>
    <mergeCell ref="Z4:Z5"/>
    <mergeCell ref="V4:V5"/>
  </mergeCells>
  <phoneticPr fontId="1"/>
  <conditionalFormatting sqref="E6:E25">
    <cfRule type="expression" dxfId="55" priority="15">
      <formula>AND(D6="垣塀",E6="")</formula>
    </cfRule>
    <cfRule type="expression" dxfId="54" priority="16">
      <formula>AND(D6="壁幕",E6="")</formula>
    </cfRule>
    <cfRule type="expression" dxfId="53" priority="17">
      <formula>AND(D6="壁面",E6="")</formula>
    </cfRule>
  </conditionalFormatting>
  <conditionalFormatting sqref="G6:G25">
    <cfRule type="expression" dxfId="52" priority="31">
      <formula>AND(D6="幕",G6="")</formula>
    </cfRule>
    <cfRule type="expression" dxfId="51" priority="33">
      <formula>AND(D6="突出",G6="")</formula>
    </cfRule>
    <cfRule type="expression" dxfId="50" priority="34">
      <formula>AND(D6="壁幕",G6="")</formula>
    </cfRule>
    <cfRule type="expression" dxfId="49" priority="35">
      <formula>AND(D6="垣塀",G6="")</formula>
    </cfRule>
    <cfRule type="expression" dxfId="48" priority="36">
      <formula>AND(D6="板塔",G6="")</formula>
    </cfRule>
    <cfRule type="expression" dxfId="47" priority="37">
      <formula>AND(D6="壁面",G6="")</formula>
    </cfRule>
  </conditionalFormatting>
  <conditionalFormatting sqref="H6:H25">
    <cfRule type="expression" dxfId="46" priority="7">
      <formula>AND(D6="立看板",H6="")</formula>
    </cfRule>
    <cfRule type="expression" dxfId="45" priority="32">
      <formula>AND(D6="突出",H6="")</formula>
    </cfRule>
  </conditionalFormatting>
  <conditionalFormatting sqref="I6:I25">
    <cfRule type="expression" dxfId="44" priority="27">
      <formula>AND(D6&lt;&gt;"",I6="")</formula>
    </cfRule>
  </conditionalFormatting>
  <conditionalFormatting sqref="J6:J25">
    <cfRule type="expression" dxfId="43" priority="26">
      <formula>AND(D6&lt;&gt;"",J6="")</formula>
    </cfRule>
  </conditionalFormatting>
  <conditionalFormatting sqref="K6:K25">
    <cfRule type="expression" dxfId="42" priority="1">
      <formula>AND(D6="屋上",K6="")</formula>
    </cfRule>
  </conditionalFormatting>
  <conditionalFormatting sqref="L6:L25">
    <cfRule type="expression" dxfId="41" priority="14">
      <formula>AND(D6&lt;&gt;"",L6="")</formula>
    </cfRule>
  </conditionalFormatting>
  <conditionalFormatting sqref="M6:M25">
    <cfRule type="expression" dxfId="40" priority="12">
      <formula>AND(D6="突出",M6="")</formula>
    </cfRule>
  </conditionalFormatting>
  <conditionalFormatting sqref="N6:N25">
    <cfRule type="expression" dxfId="39" priority="11">
      <formula>AND(D6="突出",N6="")</formula>
    </cfRule>
  </conditionalFormatting>
  <conditionalFormatting sqref="O6:O25">
    <cfRule type="expression" dxfId="38" priority="10">
      <formula>AND($B$1="許可",D6="突出",O6="")</formula>
    </cfRule>
  </conditionalFormatting>
  <conditionalFormatting sqref="P6:P25">
    <cfRule type="expression" dxfId="37" priority="9">
      <formula>AND(D6="突出",P6="")</formula>
    </cfRule>
  </conditionalFormatting>
  <conditionalFormatting sqref="S6:S25">
    <cfRule type="expression" dxfId="36" priority="13">
      <formula>AND(D6="突出",S6="")</formula>
    </cfRule>
    <cfRule type="expression" dxfId="35" priority="22">
      <formula>AND(D6="屋上",S6="")</formula>
    </cfRule>
    <cfRule type="expression" dxfId="34" priority="23">
      <formula>AND(D6="壁幕",S6="")</formula>
    </cfRule>
    <cfRule type="expression" dxfId="33" priority="24">
      <formula>AND(D6="垣塀",S6="")</formula>
    </cfRule>
    <cfRule type="expression" dxfId="32" priority="25">
      <formula>AND(D6="壁面",S6="")</formula>
    </cfRule>
  </conditionalFormatting>
  <conditionalFormatting sqref="T6:T25">
    <cfRule type="expression" dxfId="31" priority="8">
      <formula>AND(D6="屋上",T6="")</formula>
    </cfRule>
    <cfRule type="expression" dxfId="30" priority="19">
      <formula>AND(D6="垣塀",T6="")</formula>
    </cfRule>
    <cfRule type="expression" dxfId="29" priority="20">
      <formula>AND(D6="壁幕",T6="")</formula>
    </cfRule>
    <cfRule type="expression" dxfId="28" priority="21">
      <formula>AND(D6="壁面",T6="")</formula>
    </cfRule>
  </conditionalFormatting>
  <dataValidations count="6">
    <dataValidation type="list" allowBlank="1" showInputMessage="1" showErrorMessage="1" sqref="B1:B3" xr:uid="{78E5E880-BF8B-4C26-AE2C-94899FDCEF6F}">
      <formula1>"許可,禁止"</formula1>
    </dataValidation>
    <dataValidation type="list" allowBlank="1" showInputMessage="1" showErrorMessage="1" sqref="D6:D25" xr:uid="{3A668DF5-C285-438D-B3C2-CC3656F3E65D}">
      <formula1>"屋上,突出,壁面,壁幕,板塔,垣塀,のぼり,幕,立看板"</formula1>
    </dataValidation>
    <dataValidation type="list" showInputMessage="1" showErrorMessage="1" sqref="P6:P25" xr:uid="{E8F83938-654E-4350-9124-8D628D70665B}">
      <formula1>"　,有,無"</formula1>
    </dataValidation>
    <dataValidation type="list" allowBlank="1" showInputMessage="1" showErrorMessage="1" sqref="E6:E25" xr:uid="{A0A0DA92-FA4B-44C4-BBF4-E77BAA9408EF}">
      <formula1>"　,東,西,南,北"</formula1>
    </dataValidation>
    <dataValidation type="list" showInputMessage="1" showErrorMessage="1" sqref="M6:M25" xr:uid="{A07D6F8C-3DBB-4B06-8E22-637849DC1072}">
      <formula1>"　,内,外"</formula1>
    </dataValidation>
    <dataValidation type="list" allowBlank="1" showInputMessage="1" showErrorMessage="1" sqref="C6:C25" xr:uid="{8B65690B-A446-43E9-B4C4-3982FE01EDA3}">
      <formula1>" ,管理用"</formula1>
    </dataValidation>
  </dataValidations>
  <pageMargins left="0.23622047244094491" right="0.23622047244094491" top="0.74803149606299213" bottom="0.74803149606299213" header="0.31496062992125984" footer="0.31496062992125984"/>
  <pageSetup paperSize="8" scale="61" fitToHeight="0" orientation="landscape" r:id="rId1"/>
  <headerFooter>
    <oddHeader>&amp;L&amp;"BIZ UDPゴシック,標準"（資料2別紙2屋外広告物）&amp;R&amp;"BIZ UDPゴシック,標準"論理判定基準計算表</oddHeader>
  </headerFooter>
  <rowBreaks count="2" manualBreakCount="2">
    <brk id="26" max="36" man="1"/>
    <brk id="36" max="35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D31938-793F-4452-A335-F3A889718B2E}">
  <sheetPr>
    <tabColor rgb="FF00B0F0"/>
    <pageSetUpPr fitToPage="1"/>
  </sheetPr>
  <dimension ref="A1:BC47"/>
  <sheetViews>
    <sheetView tabSelected="1" view="pageBreakPreview" zoomScale="70" zoomScaleNormal="70" zoomScaleSheetLayoutView="70" workbookViewId="0">
      <selection activeCell="F21" sqref="F21"/>
    </sheetView>
  </sheetViews>
  <sheetFormatPr defaultRowHeight="13.5" x14ac:dyDescent="0.4"/>
  <cols>
    <col min="1" max="1" width="5.25" style="78" customWidth="1"/>
    <col min="2" max="3" width="6.875" style="4" customWidth="1"/>
    <col min="4" max="4" width="7.875" style="4" bestFit="1" customWidth="1"/>
    <col min="5" max="5" width="6.75" style="4" customWidth="1"/>
    <col min="6" max="6" width="10.5" style="4" bestFit="1" customWidth="1"/>
    <col min="7" max="8" width="9" style="5" customWidth="1"/>
    <col min="9" max="18" width="9" style="4" customWidth="1"/>
    <col min="19" max="19" width="9" style="4" bestFit="1" customWidth="1"/>
    <col min="20" max="25" width="9" style="4" customWidth="1"/>
    <col min="26" max="26" width="9" style="5" customWidth="1"/>
    <col min="27" max="27" width="9" style="4" customWidth="1"/>
    <col min="28" max="29" width="7.625" style="5" customWidth="1"/>
    <col min="30" max="33" width="7.625" style="4" customWidth="1"/>
    <col min="34" max="34" width="9" style="4" bestFit="1" customWidth="1"/>
    <col min="35" max="35" width="9" style="4" customWidth="1"/>
    <col min="36" max="36" width="4.375" style="4" customWidth="1"/>
    <col min="37" max="37" width="6.125" style="4" customWidth="1"/>
    <col min="38" max="48" width="9" style="4"/>
    <col min="49" max="49" width="12.75" style="4" customWidth="1"/>
    <col min="50" max="50" width="4.75" style="4" customWidth="1"/>
    <col min="51" max="51" width="13.5" style="4" customWidth="1"/>
    <col min="52" max="16384" width="9" style="4"/>
  </cols>
  <sheetData>
    <row r="1" spans="1:55" ht="30" customHeight="1" x14ac:dyDescent="0.4">
      <c r="A1" s="1"/>
      <c r="B1" s="1" t="s">
        <v>109</v>
      </c>
      <c r="C1" s="2" t="s">
        <v>98</v>
      </c>
      <c r="D1" s="3"/>
      <c r="E1" s="3"/>
      <c r="F1" s="3"/>
      <c r="G1" s="3"/>
      <c r="H1" s="3"/>
      <c r="AK1" s="6"/>
    </row>
    <row r="2" spans="1:55" ht="30" customHeight="1" x14ac:dyDescent="0.4">
      <c r="A2" s="1"/>
      <c r="B2" s="1"/>
      <c r="C2" s="2"/>
      <c r="D2" s="3"/>
      <c r="E2" s="3"/>
      <c r="F2" s="3"/>
      <c r="G2" s="3"/>
      <c r="H2" s="3"/>
      <c r="AK2" s="6"/>
    </row>
    <row r="3" spans="1:55" ht="30" customHeight="1" x14ac:dyDescent="0.4">
      <c r="A3" s="7"/>
      <c r="B3" s="7"/>
      <c r="C3" s="8"/>
      <c r="D3" s="3"/>
      <c r="E3" s="3"/>
      <c r="F3" s="3"/>
      <c r="G3" s="3"/>
      <c r="H3" s="3"/>
      <c r="I3" s="9" t="s">
        <v>0</v>
      </c>
      <c r="J3" s="10"/>
      <c r="K3" s="10"/>
      <c r="L3" s="10"/>
      <c r="M3" s="10"/>
      <c r="N3" s="10"/>
      <c r="O3" s="10"/>
      <c r="P3" s="10"/>
      <c r="Q3" s="10"/>
      <c r="R3" s="11"/>
      <c r="S3" s="12" t="s">
        <v>84</v>
      </c>
      <c r="T3" s="12"/>
      <c r="U3" s="12"/>
      <c r="V3" s="12"/>
      <c r="W3" s="12"/>
      <c r="X3" s="12"/>
      <c r="Y3" s="9" t="s">
        <v>1</v>
      </c>
      <c r="Z3" s="10"/>
      <c r="AA3" s="11"/>
      <c r="AB3" s="9" t="s">
        <v>2</v>
      </c>
      <c r="AC3" s="10"/>
      <c r="AD3" s="10"/>
      <c r="AE3" s="10"/>
      <c r="AF3" s="10"/>
      <c r="AG3" s="10"/>
      <c r="AH3" s="13" t="s">
        <v>127</v>
      </c>
      <c r="AI3" s="14" t="s">
        <v>17</v>
      </c>
    </row>
    <row r="4" spans="1:55" ht="30" customHeight="1" x14ac:dyDescent="0.4">
      <c r="A4" s="15" t="s">
        <v>3</v>
      </c>
      <c r="B4" s="15" t="s">
        <v>4</v>
      </c>
      <c r="C4" s="15" t="s">
        <v>92</v>
      </c>
      <c r="D4" s="15" t="s">
        <v>93</v>
      </c>
      <c r="E4" s="14" t="s">
        <v>5</v>
      </c>
      <c r="F4" s="14" t="s">
        <v>6</v>
      </c>
      <c r="G4" s="16" t="s">
        <v>7</v>
      </c>
      <c r="H4" s="16" t="s">
        <v>89</v>
      </c>
      <c r="I4" s="15" t="s">
        <v>8</v>
      </c>
      <c r="J4" s="15" t="s">
        <v>9</v>
      </c>
      <c r="K4" s="17" t="s">
        <v>87</v>
      </c>
      <c r="L4" s="14" t="s">
        <v>103</v>
      </c>
      <c r="M4" s="18" t="s">
        <v>80</v>
      </c>
      <c r="N4" s="19"/>
      <c r="O4" s="19"/>
      <c r="P4" s="20"/>
      <c r="Q4" s="13" t="s">
        <v>86</v>
      </c>
      <c r="R4" s="15" t="s">
        <v>10</v>
      </c>
      <c r="S4" s="14" t="s">
        <v>8</v>
      </c>
      <c r="T4" s="14" t="s">
        <v>9</v>
      </c>
      <c r="U4" s="15" t="s">
        <v>128</v>
      </c>
      <c r="V4" s="15" t="s">
        <v>85</v>
      </c>
      <c r="W4" s="15" t="s">
        <v>10</v>
      </c>
      <c r="X4" s="15" t="s">
        <v>11</v>
      </c>
      <c r="Y4" s="15" t="s">
        <v>12</v>
      </c>
      <c r="Z4" s="21" t="s">
        <v>13</v>
      </c>
      <c r="AA4" s="15" t="s">
        <v>14</v>
      </c>
      <c r="AB4" s="22" t="s">
        <v>15</v>
      </c>
      <c r="AC4" s="23"/>
      <c r="AD4" s="24" t="s">
        <v>91</v>
      </c>
      <c r="AE4" s="25"/>
      <c r="AF4" s="26" t="s">
        <v>16</v>
      </c>
      <c r="AG4" s="27"/>
      <c r="AH4" s="28"/>
      <c r="AI4" s="29"/>
    </row>
    <row r="5" spans="1:55" ht="30" customHeight="1" x14ac:dyDescent="0.4">
      <c r="A5" s="30"/>
      <c r="B5" s="30"/>
      <c r="C5" s="31"/>
      <c r="D5" s="31"/>
      <c r="E5" s="31"/>
      <c r="F5" s="31"/>
      <c r="G5" s="32"/>
      <c r="H5" s="32"/>
      <c r="I5" s="30"/>
      <c r="J5" s="30"/>
      <c r="K5" s="33" t="s">
        <v>88</v>
      </c>
      <c r="L5" s="31"/>
      <c r="M5" s="34" t="s">
        <v>82</v>
      </c>
      <c r="N5" s="34" t="s">
        <v>81</v>
      </c>
      <c r="O5" s="34" t="s">
        <v>129</v>
      </c>
      <c r="P5" s="35" t="s">
        <v>90</v>
      </c>
      <c r="Q5" s="36"/>
      <c r="R5" s="30"/>
      <c r="S5" s="31"/>
      <c r="T5" s="31"/>
      <c r="U5" s="30"/>
      <c r="V5" s="30"/>
      <c r="W5" s="30"/>
      <c r="X5" s="30"/>
      <c r="Y5" s="30"/>
      <c r="Z5" s="37"/>
      <c r="AA5" s="30"/>
      <c r="AB5" s="38" t="s">
        <v>125</v>
      </c>
      <c r="AC5" s="38" t="s">
        <v>124</v>
      </c>
      <c r="AD5" s="39" t="s">
        <v>125</v>
      </c>
      <c r="AE5" s="38" t="s">
        <v>124</v>
      </c>
      <c r="AF5" s="35" t="s">
        <v>125</v>
      </c>
      <c r="AG5" s="40" t="s">
        <v>124</v>
      </c>
      <c r="AH5" s="41"/>
      <c r="AI5" s="31"/>
    </row>
    <row r="6" spans="1:55" ht="50.1" customHeight="1" x14ac:dyDescent="0.4">
      <c r="A6" s="42">
        <v>1</v>
      </c>
      <c r="B6" s="43" t="s">
        <v>110</v>
      </c>
      <c r="C6" s="43" t="s">
        <v>111</v>
      </c>
      <c r="D6" s="43" t="s">
        <v>112</v>
      </c>
      <c r="E6" s="43" t="s">
        <v>123</v>
      </c>
      <c r="F6" s="43" t="s">
        <v>149</v>
      </c>
      <c r="G6" s="43" t="s">
        <v>113</v>
      </c>
      <c r="H6" s="43" t="s">
        <v>114</v>
      </c>
      <c r="I6" s="43" t="s">
        <v>115</v>
      </c>
      <c r="J6" s="43" t="s">
        <v>116</v>
      </c>
      <c r="K6" s="43" t="s">
        <v>117</v>
      </c>
      <c r="L6" s="43" t="s">
        <v>118</v>
      </c>
      <c r="M6" s="43" t="s">
        <v>119</v>
      </c>
      <c r="N6" s="43" t="s">
        <v>120</v>
      </c>
      <c r="O6" s="43" t="s">
        <v>121</v>
      </c>
      <c r="P6" s="43" t="s">
        <v>122</v>
      </c>
      <c r="Q6" s="43" t="s">
        <v>108</v>
      </c>
      <c r="R6" s="43" t="s">
        <v>150</v>
      </c>
      <c r="S6" s="43" t="s">
        <v>107</v>
      </c>
      <c r="T6" s="43" t="s">
        <v>106</v>
      </c>
      <c r="U6" s="43" t="s">
        <v>153</v>
      </c>
      <c r="V6" s="43" t="s">
        <v>105</v>
      </c>
      <c r="W6" s="43" t="s">
        <v>155</v>
      </c>
      <c r="X6" s="43" t="s">
        <v>157</v>
      </c>
      <c r="Y6" s="43" t="s">
        <v>159</v>
      </c>
      <c r="Z6" s="43" t="s">
        <v>161</v>
      </c>
      <c r="AA6" s="43" t="s">
        <v>162</v>
      </c>
      <c r="AB6" s="43" t="s">
        <v>163</v>
      </c>
      <c r="AC6" s="43" t="s">
        <v>165</v>
      </c>
      <c r="AD6" s="43" t="s">
        <v>166</v>
      </c>
      <c r="AE6" s="43" t="s">
        <v>167</v>
      </c>
      <c r="AF6" s="43" t="s">
        <v>168</v>
      </c>
      <c r="AG6" s="43" t="s">
        <v>169</v>
      </c>
      <c r="AH6" s="43" t="s">
        <v>170</v>
      </c>
      <c r="AI6" s="43" t="s">
        <v>177</v>
      </c>
    </row>
    <row r="7" spans="1:55" ht="30" customHeight="1" x14ac:dyDescent="0.4">
      <c r="A7" s="42">
        <v>2</v>
      </c>
      <c r="B7" s="42"/>
      <c r="C7" s="42"/>
      <c r="D7" s="44"/>
      <c r="E7" s="44"/>
      <c r="F7" s="45" t="str">
        <f t="shared" ref="F7:F10" si="0">D7&amp;E7</f>
        <v/>
      </c>
      <c r="G7" s="44"/>
      <c r="H7" s="46"/>
      <c r="I7" s="44"/>
      <c r="J7" s="44"/>
      <c r="K7" s="44"/>
      <c r="L7" s="44"/>
      <c r="M7" s="44"/>
      <c r="N7" s="44"/>
      <c r="O7" s="44"/>
      <c r="P7" s="44"/>
      <c r="Q7" s="44"/>
      <c r="R7" s="47" t="str">
        <f t="shared" ref="R7:R10" si="1">IF(D7&lt;&gt;0,ROUNDDOWN(I7*J7*L7+Q7,2),"")</f>
        <v/>
      </c>
      <c r="S7" s="44"/>
      <c r="T7" s="44"/>
      <c r="U7" s="44" t="str">
        <f t="shared" ref="U7:U10" si="2">IF(D7="屋上",I7+K7+S7,"")</f>
        <v/>
      </c>
      <c r="V7" s="44"/>
      <c r="W7" s="47" t="str">
        <f t="shared" ref="W7:W10" si="3">IF(S7="","",ROUNDDOWN(S7*T7+V7,2))</f>
        <v/>
      </c>
      <c r="X7" s="47" t="str">
        <f t="shared" ref="X7:X10" si="4">IF(AND(S7&lt;&gt;"",T7&lt;&gt;""),ROUNDDOWN((R7/W7)*100,2),"")</f>
        <v/>
      </c>
      <c r="Y7" s="48" t="str">
        <f t="shared" ref="Y7:Y10" si="5">IF(OR(D7="壁面",D7="垣塀",D7="壁幕"),IF(W7&lt;100,ROUNDDOWN(W7/2,2),""),"")</f>
        <v/>
      </c>
      <c r="Z7" s="49" t="str">
        <f t="shared" ref="Z7:Z10" si="6">IF(OR(D7="壁面",D7="垣塀",D7="壁幕"),IF(AND(W7&gt;=100,W7&lt;200),IF(ROUNDDOWN(W7/3,2)&gt;=50,ROUNDDOWN(W7/3,2),50),""),"")</f>
        <v/>
      </c>
      <c r="AA7" s="50" t="str">
        <f t="shared" ref="AA7" si="7">IF(OR(D7="壁面",D7="垣塀",D7="壁幕"),IF(W7&gt;=200,IF(ROUNDDOWN(W7/4,2)&gt;=70,ROUNDDOWN(W7/4,2),70),""),"")</f>
        <v/>
      </c>
      <c r="AB7" s="51" t="str" cm="1">
        <f t="array" ref="AB7">IFERROR(_xlfn.IFS(D7="板塔",G7,D7="屋上",I7+K7),"")</f>
        <v/>
      </c>
      <c r="AC7" s="52" t="str">
        <f t="shared" ref="AC7:AC10" si="8">IF(AB7="","",IF(AB7&lt;=15,0,1))</f>
        <v/>
      </c>
      <c r="AD7" s="48" t="str">
        <f t="shared" ref="AD7:AD10" si="9">IF(D7="屋上",ROUNDDOWN((S7/3)*2,2),"")</f>
        <v/>
      </c>
      <c r="AE7" s="52" t="str">
        <f t="shared" ref="AE7:AE10" si="10">IF(AD7="","",IF(I7+K7&lt;=AD7,0,1))</f>
        <v/>
      </c>
      <c r="AF7" s="48" t="str" cm="1">
        <f t="array" ref="AF7">IFERROR(_xlfn.IFS(D7="屋上",I7+K7+S7,D7="壁面",G7),"")</f>
        <v/>
      </c>
      <c r="AG7" s="52" t="str">
        <f t="shared" ref="AG7:AG10" si="11">IF(AF7="","",IF(AF7&lt;=51,0,1))</f>
        <v/>
      </c>
      <c r="AH7" s="53" t="str" cm="1">
        <f t="array" ref="AH7">_xlfn.IFS(D7="","",D7="壁幕","",D7="板塔","",D7="のぼり","",D7="幕","",D7="立看板","",D7="突出",IF(G7&gt;S7,1,0),D7="屋上",IF(J7&gt;T7,1,0),D7="壁面",IF(OR(I7&gt;S7,J7&gt;T7),1,0),D7="垣塀",IF(OR(I7&gt;S7,J7&gt;T7),1,0))</f>
        <v/>
      </c>
      <c r="AI7" s="45" t="str" cm="1">
        <f t="array" ref="AI7">IFERROR(_xlfn.IFS(C7="管理用",IF(AND($S$39=0,F7&lt;&gt;"屋上"),"可","不可"),F7="立看板",IF(AND(H7&lt;=0.5,I7&lt;=2,J7&lt;=1),"可","不可"),F7="のぼり",IF(R7&lt;=2,"可","不可"),F7="幕",IF(AND(G7&gt;=0.01,G7&lt;=15,I7&gt;1,I7&lt;=10,J7&lt;=1,$T$39=0),"可",IF(AND(G7&gt;=0.01,G7&lt;=15,J7&gt;1,J7&lt;=10,I7&lt;=1,$T$39=0),"可",IF(AND(G7&gt;=0.01,G7&lt;=15,I7&lt;=1,J7&lt;=1,$T$39=0),"可","不可"))),F7="屋上",IF(AND($B$1&lt;&gt;"禁止",J7&lt;=T7,AC7+AE7+AG7=0),"可","不可"),F7="突出",IF(AND(M7="内",N7&lt;=1.5,G7&lt;=51,R7&lt;=40,$L$44=0),"可",IF(AND(M7="外",G7&lt;=S7,G7&lt;=51,P7="有",H7&gt;=2.5,R7&lt;=40,N7&lt;=1.5,O7&lt;1,$L$44=0),"可",IF(AND(M7="外",G7&lt;=S7,G7&lt;=51,P7="無",H7&gt;=4.5,R7&lt;=40,N7&lt;1.5,O7&lt;1,$L$44=0),"可","不可"))),F7="板塔",IF(AND(R7&lt;=30,AC7=0,$I$39=0),"可","不可"),F7="垣塀東",IF(AND(G7&lt;=S7,J7&lt;=T7,G7&gt;=0.01,G7&lt;=51,$N$39=0),"可","不可"),F7="垣塀西",IF(AND(G7&lt;=S7,J7&lt;=T7,G7&gt;=0.01,G7&lt;=51,$O$39=0),"可","不可"),F7="垣塀南",IF(AND(G7&lt;=S7,J7&lt;=T7,G7&gt;=0.01,G7&lt;=51,$P$39=0),"可","不可"),F7="垣塀北",IF(AND(G7&lt;=S7,J7&lt;=T7,G7&gt;=0.01,G7&lt;=51,$Q$39=0),"可","不可"),F7="壁面東",IF(AND(G7&lt;=S7,J7&lt;=T7,G7&gt;=0.01,G7&lt;=51,$J$39=0),"可","不可"),F7="壁面西",IF(AND(G7&lt;=S7,J7&lt;=T7,G7&gt;=0.01,G7&lt;=51,$K$39=0),"可","不可"),F7="壁面南",IF(AND(G7&lt;=S7,J7&lt;=T7,G7&gt;=0.01,G7&lt;=51,$L$39=0),"可","不可"),F7="壁面北",IF(AND(G7&lt;=S7,J7&lt;=T7,G7&gt;=0.01,G7&lt;=51,$M$39=0),"可","不可"),F7="壁幕東",IF(AND(G7&gt;=0.01,G7&lt;=51,I7&gt;1.5,I7&lt;=15,J7&lt;=1.5,$J$39=0),"可",IF(AND(G7&gt;=0.01,G7&lt;=51,J7&gt;1.5,J7&lt;=15,I7&lt;=1.5,$J$39=0),"可",IF(AND(G7&gt;=0.01,G7&lt;=51,I7&lt;=1.5,J7&lt;=1.5,$J$39=0),"可","不可"))),F7="壁幕西",IF(AND(G7&gt;=0.01,G7&lt;=51,I7&gt;1.5,I7&lt;=15,J7&lt;=1.5,$K$39=0),"可",IF(AND(G7&gt;=0.01,G7&lt;=51,J7&gt;1.5,J7&lt;=15,I7&lt;=1.5,$K$39=0),"可",IF(AND(G7&gt;=0.01,G7&lt;=51,I7&lt;=1.5,J7&lt;=1.5,$K$39=0),"可","不可"))),F7="壁幕南",IF(AND(G7&gt;=0.01,G7&lt;=51,I7&gt;1.5,I7&lt;=15,J7&lt;=1.5,$L$39=0),"可",IF(AND(G7&gt;=0.01,G7&lt;=51,J7&gt;1.5,J7&lt;=15,I7&lt;=1.5,$L$39=0),"可",IF(AND(G7&gt;=0.01,G7&lt;=51,I7&lt;=1.5,J7&lt;=1.5,$L$39=0),"可","不可"))),F7="壁幕北",IF(AND(G7&gt;=0.01,G7&lt;=51,I7&gt;1.5,I7&lt;=15,J7&lt;=1.5,$M$39=0),"可",IF(AND(G7&gt;=0.01,G7&lt;=51,J7&gt;1.5,J7&lt;=15,I7&lt;=1.5,$M$39=0),"可",IF(AND(G7&gt;=0.01,G7&lt;=51,I7&lt;=1.5,J7&lt;=1.5,$M$39=0),"可","不可")))),"")</f>
        <v/>
      </c>
    </row>
    <row r="8" spans="1:55" ht="30" customHeight="1" x14ac:dyDescent="0.4">
      <c r="A8" s="42">
        <v>3</v>
      </c>
      <c r="B8" s="42"/>
      <c r="C8" s="42"/>
      <c r="D8" s="44"/>
      <c r="E8" s="44"/>
      <c r="F8" s="45" t="str">
        <f t="shared" si="0"/>
        <v/>
      </c>
      <c r="G8" s="44"/>
      <c r="H8" s="46"/>
      <c r="I8" s="44"/>
      <c r="J8" s="44"/>
      <c r="K8" s="44"/>
      <c r="L8" s="44"/>
      <c r="M8" s="44"/>
      <c r="N8" s="44"/>
      <c r="O8" s="44"/>
      <c r="P8" s="44"/>
      <c r="Q8" s="44"/>
      <c r="R8" s="47" t="str">
        <f t="shared" si="1"/>
        <v/>
      </c>
      <c r="S8" s="44"/>
      <c r="T8" s="44"/>
      <c r="U8" s="44" t="str">
        <f t="shared" si="2"/>
        <v/>
      </c>
      <c r="V8" s="44"/>
      <c r="W8" s="47" t="str">
        <f t="shared" si="3"/>
        <v/>
      </c>
      <c r="X8" s="47" t="str">
        <f t="shared" si="4"/>
        <v/>
      </c>
      <c r="Y8" s="48" t="str">
        <f t="shared" si="5"/>
        <v/>
      </c>
      <c r="Z8" s="49" t="str">
        <f t="shared" si="6"/>
        <v/>
      </c>
      <c r="AA8" s="50" t="str">
        <f>IF(OR(D8="壁面",D8="垣塀",D8="壁幕"),IF(W8&gt;=200,IF(ROUNDDOWN(W8/4,2)&gt;=70,ROUNDDOWN(W8/4,2),70),""),"")</f>
        <v/>
      </c>
      <c r="AB8" s="51" t="str" cm="1">
        <f t="array" ref="AB8">IFERROR(_xlfn.IFS(D8="板塔",G8,D8="屋上",I8+K8),"")</f>
        <v/>
      </c>
      <c r="AC8" s="52" t="str">
        <f t="shared" si="8"/>
        <v/>
      </c>
      <c r="AD8" s="48" t="str">
        <f t="shared" si="9"/>
        <v/>
      </c>
      <c r="AE8" s="52" t="str">
        <f t="shared" si="10"/>
        <v/>
      </c>
      <c r="AF8" s="48" t="str" cm="1">
        <f t="array" ref="AF8">IFERROR(_xlfn.IFS(D8="屋上",I8+K8+S8,D8="壁面",G8),"")</f>
        <v/>
      </c>
      <c r="AG8" s="52" t="str">
        <f t="shared" si="11"/>
        <v/>
      </c>
      <c r="AH8" s="53" t="str" cm="1">
        <f t="array" ref="AH8">_xlfn.IFS(D8="","",D8="壁幕","",D8="板塔","",D8="のぼり","",D8="幕","",D8="立看板","",D8="突出",IF(G8&gt;S8,1,0),D8="屋上",IF(J8&gt;T8,1,0),D8="壁面",IF(OR(I8&gt;S8,J8&gt;T8),1,0),D8="垣塀",IF(OR(I8&gt;S8,J8&gt;T8),1,0))</f>
        <v/>
      </c>
      <c r="AI8" s="45" t="str" cm="1">
        <f t="array" ref="AI8">IFERROR(_xlfn.IFS(C8="管理用",IF(AND($S$39=0,F8&lt;&gt;"屋上"),"可","不可"),F8="立看板",IF(AND(H8&lt;=0.5,I8&lt;=2,J8&lt;=1),"可","不可"),F8="のぼり",IF(R8&lt;=2,"可","不可"),F8="幕",IF(AND(G8&gt;=0.01,G8&lt;=15,I8&gt;1,I8&lt;=10,J8&lt;=1,$T$39=0),"可",IF(AND(G8&gt;=0.01,G8&lt;=15,J8&gt;1,J8&lt;=10,I8&lt;=1,$T$39=0),"可",IF(AND(G8&gt;=0.01,G8&lt;=15,I8&lt;=1,J8&lt;=1,$T$39=0),"可","不可"))),F8="屋上",IF(AND($B$1&lt;&gt;"禁止",J8&lt;=T8,AC8+AE8+AG8=0),"可","不可"),F8="突出",IF(AND(M8="内",N8&lt;=1.5,G8&lt;=51,R8&lt;=40,$L$44=0),"可",IF(AND(M8="外",G8&lt;=S8,G8&lt;=51,P8="有",H8&gt;=2.5,R8&lt;=40,N8&lt;=1.5,O8&lt;1,$L$44=0),"可",IF(AND(M8="外",G8&lt;=S8,G8&lt;=51,P8="無",H8&gt;=4.5,R8&lt;=40,N8&lt;1.5,O8&lt;1,$L$44=0),"可","不可"))),F8="板塔",IF(AND(R8&lt;=30,AC8=0,$I$39=0),"可","不可"),F8="垣塀東",IF(AND(G8&lt;=S8,J8&lt;=T8,G8&gt;=0.01,G8&lt;=51,$N$39=0),"可","不可"),F8="垣塀西",IF(AND(G8&lt;=S8,J8&lt;=T8,G8&gt;=0.01,G8&lt;=51,$O$39=0),"可","不可"),F8="垣塀南",IF(AND(G8&lt;=S8,J8&lt;=T8,G8&gt;=0.01,G8&lt;=51,$P$39=0),"可","不可"),F8="垣塀北",IF(AND(G8&lt;=S8,J8&lt;=T8,G8&gt;=0.01,G8&lt;=51,$Q$39=0),"可","不可"),F8="壁面東",IF(AND(G8&lt;=S8,J8&lt;=T8,G8&gt;=0.01,G8&lt;=51,$J$39=0),"可","不可"),F8="壁面西",IF(AND(G8&lt;=S8,J8&lt;=T8,G8&gt;=0.01,G8&lt;=51,$K$39=0),"可","不可"),F8="壁面南",IF(AND(G8&lt;=S8,J8&lt;=T8,G8&gt;=0.01,G8&lt;=51,$L$39=0),"可","不可"),F8="壁面北",IF(AND(G8&lt;=S8,J8&lt;=T8,G8&gt;=0.01,G8&lt;=51,$M$39=0),"可","不可"),F8="壁幕東",IF(AND(G8&gt;=0.01,G8&lt;=51,I8&gt;1.5,I8&lt;=15,J8&lt;=1.5,$J$39=0),"可",IF(AND(G8&gt;=0.01,G8&lt;=51,J8&gt;1.5,J8&lt;=15,I8&lt;=1.5,$J$39=0),"可",IF(AND(G8&gt;=0.01,G8&lt;=51,I8&lt;=1.5,J8&lt;=1.5,$J$39=0),"可","不可"))),F8="壁幕西",IF(AND(G8&gt;=0.01,G8&lt;=51,I8&gt;1.5,I8&lt;=15,J8&lt;=1.5,$K$39=0),"可",IF(AND(G8&gt;=0.01,G8&lt;=51,J8&gt;1.5,J8&lt;=15,I8&lt;=1.5,$K$39=0),"可",IF(AND(G8&gt;=0.01,G8&lt;=51,I8&lt;=1.5,J8&lt;=1.5,$K$39=0),"可","不可"))),F8="壁幕南",IF(AND(G8&gt;=0.01,G8&lt;=51,I8&gt;1.5,I8&lt;=15,J8&lt;=1.5,$L$39=0),"可",IF(AND(G8&gt;=0.01,G8&lt;=51,J8&gt;1.5,J8&lt;=15,I8&lt;=1.5,$L$39=0),"可",IF(AND(G8&gt;=0.01,G8&lt;=51,I8&lt;=1.5,J8&lt;=1.5,$L$39=0),"可","不可"))),F8="壁幕北",IF(AND(G8&gt;=0.01,G8&lt;=51,I8&gt;1.5,I8&lt;=15,J8&lt;=1.5,$M$39=0),"可",IF(AND(G8&gt;=0.01,G8&lt;=51,J8&gt;1.5,J8&lt;=15,I8&lt;=1.5,$M$39=0),"可",IF(AND(G8&gt;=0.01,G8&lt;=51,I8&lt;=1.5,J8&lt;=1.5,$M$39=0),"可","不可")))),"")</f>
        <v/>
      </c>
    </row>
    <row r="9" spans="1:55" ht="30" customHeight="1" x14ac:dyDescent="0.4">
      <c r="A9" s="42">
        <v>4</v>
      </c>
      <c r="B9" s="42"/>
      <c r="C9" s="42"/>
      <c r="D9" s="44"/>
      <c r="E9" s="44"/>
      <c r="F9" s="45" t="str">
        <f t="shared" si="0"/>
        <v/>
      </c>
      <c r="G9" s="44"/>
      <c r="H9" s="46"/>
      <c r="I9" s="44"/>
      <c r="J9" s="44"/>
      <c r="K9" s="44"/>
      <c r="L9" s="44"/>
      <c r="M9" s="44"/>
      <c r="N9" s="44"/>
      <c r="O9" s="44"/>
      <c r="P9" s="44" t="s">
        <v>79</v>
      </c>
      <c r="Q9" s="44"/>
      <c r="R9" s="47" t="str">
        <f t="shared" si="1"/>
        <v/>
      </c>
      <c r="S9" s="44"/>
      <c r="T9" s="44"/>
      <c r="U9" s="44" t="str">
        <f t="shared" si="2"/>
        <v/>
      </c>
      <c r="V9" s="44"/>
      <c r="W9" s="47" t="str">
        <f t="shared" si="3"/>
        <v/>
      </c>
      <c r="X9" s="47" t="str">
        <f t="shared" si="4"/>
        <v/>
      </c>
      <c r="Y9" s="48" t="str">
        <f t="shared" si="5"/>
        <v/>
      </c>
      <c r="Z9" s="49" t="str">
        <f t="shared" si="6"/>
        <v/>
      </c>
      <c r="AA9" s="50" t="str">
        <f t="shared" ref="AA9:AA10" si="12">IF(OR(D9="壁面",D9="垣塀",D9="壁幕"),IF(W9&gt;=200,IF(ROUNDDOWN(W9/4,2)&gt;=70,ROUNDDOWN(W9/4,2),70),""),"")</f>
        <v/>
      </c>
      <c r="AB9" s="51" t="str" cm="1">
        <f t="array" ref="AB9">IFERROR(_xlfn.IFS(D9="板塔",G9,D9="屋上",I9+K9),"")</f>
        <v/>
      </c>
      <c r="AC9" s="52" t="str">
        <f t="shared" si="8"/>
        <v/>
      </c>
      <c r="AD9" s="48" t="str">
        <f t="shared" si="9"/>
        <v/>
      </c>
      <c r="AE9" s="52" t="str">
        <f t="shared" si="10"/>
        <v/>
      </c>
      <c r="AF9" s="48" t="str" cm="1">
        <f t="array" ref="AF9">IFERROR(_xlfn.IFS(D9="屋上",I9+K9+S9,D9="壁面",G9),"")</f>
        <v/>
      </c>
      <c r="AG9" s="52" t="str">
        <f t="shared" si="11"/>
        <v/>
      </c>
      <c r="AH9" s="53" t="str" cm="1">
        <f t="array" ref="AH9">_xlfn.IFS(D9="","",D9="壁幕","",D9="板塔","",D9="のぼり","",D9="幕","",D9="立看板","",D9="突出",IF(G9&gt;S9,1,0),D9="屋上",IF(J9&gt;T9,1,0),D9="壁面",IF(OR(I9&gt;S9,J9&gt;T9),1,0),D9="垣塀",IF(OR(I9&gt;S9,J9&gt;T9),1,0))</f>
        <v/>
      </c>
      <c r="AI9" s="45" t="str" cm="1">
        <f t="array" ref="AI9">IFERROR(_xlfn.IFS(C9="管理用",IF(AND($S$39=0,F9&lt;&gt;"屋上"),"可","不可"),F9="立看板",IF(AND(H9&lt;=0.5,I9&lt;=2,J9&lt;=1),"可","不可"),F9="のぼり",IF(R9&lt;=2,"可","不可"),F9="幕",IF(AND(G9&gt;=0.01,G9&lt;=15,I9&gt;1,I9&lt;=10,J9&lt;=1,$T$39=0),"可",IF(AND(G9&gt;=0.01,G9&lt;=15,J9&gt;1,J9&lt;=10,I9&lt;=1,$T$39=0),"可",IF(AND(G9&gt;=0.01,G9&lt;=15,I9&lt;=1,J9&lt;=1,$T$39=0),"可","不可"))),F9="屋上",IF(AND($B$1&lt;&gt;"禁止",J9&lt;=T9,AC9+AE9+AG9=0),"可","不可"),F9="突出",IF(AND(M9="内",N9&lt;=1.5,G9&lt;=51,R9&lt;=40,$L$44=0),"可",IF(AND(M9="外",G9&lt;=S9,G9&lt;=51,P9="有",H9&gt;=2.5,R9&lt;=40,N9&lt;=1.5,O9&lt;1,$L$44=0),"可",IF(AND(M9="外",G9&lt;=S9,G9&lt;=51,P9="無",H9&gt;=4.5,R9&lt;=40,N9&lt;1.5,O9&lt;1,$L$44=0),"可","不可"))),F9="板塔",IF(AND(R9&lt;=30,AC9=0,$I$39=0),"可","不可"),F9="垣塀東",IF(AND(G9&lt;=S9,J9&lt;=T9,G9&gt;=0.01,G9&lt;=51,$N$39=0),"可","不可"),F9="垣塀西",IF(AND(G9&lt;=S9,J9&lt;=T9,G9&gt;=0.01,G9&lt;=51,$O$39=0),"可","不可"),F9="垣塀南",IF(AND(G9&lt;=S9,J9&lt;=T9,G9&gt;=0.01,G9&lt;=51,$P$39=0),"可","不可"),F9="垣塀北",IF(AND(G9&lt;=S9,J9&lt;=T9,G9&gt;=0.01,G9&lt;=51,$Q$39=0),"可","不可"),F9="壁面東",IF(AND(G9&lt;=S9,J9&lt;=T9,G9&gt;=0.01,G9&lt;=51,$J$39=0),"可","不可"),F9="壁面西",IF(AND(G9&lt;=S9,J9&lt;=T9,G9&gt;=0.01,G9&lt;=51,$K$39=0),"可","不可"),F9="壁面南",IF(AND(G9&lt;=S9,J9&lt;=T9,G9&gt;=0.01,G9&lt;=51,$L$39=0),"可","不可"),F9="壁面北",IF(AND(G9&lt;=S9,J9&lt;=T9,G9&gt;=0.01,G9&lt;=51,$M$39=0),"可","不可"),F9="壁幕東",IF(AND(G9&gt;=0.01,G9&lt;=51,I9&gt;1.5,I9&lt;=15,J9&lt;=1.5,$J$39=0),"可",IF(AND(G9&gt;=0.01,G9&lt;=51,J9&gt;1.5,J9&lt;=15,I9&lt;=1.5,$J$39=0),"可",IF(AND(G9&gt;=0.01,G9&lt;=51,I9&lt;=1.5,J9&lt;=1.5,$J$39=0),"可","不可"))),F9="壁幕西",IF(AND(G9&gt;=0.01,G9&lt;=51,I9&gt;1.5,I9&lt;=15,J9&lt;=1.5,$K$39=0),"可",IF(AND(G9&gt;=0.01,G9&lt;=51,J9&gt;1.5,J9&lt;=15,I9&lt;=1.5,$K$39=0),"可",IF(AND(G9&gt;=0.01,G9&lt;=51,I9&lt;=1.5,J9&lt;=1.5,$K$39=0),"可","不可"))),F9="壁幕南",IF(AND(G9&gt;=0.01,G9&lt;=51,I9&gt;1.5,I9&lt;=15,J9&lt;=1.5,$L$39=0),"可",IF(AND(G9&gt;=0.01,G9&lt;=51,J9&gt;1.5,J9&lt;=15,I9&lt;=1.5,$L$39=0),"可",IF(AND(G9&gt;=0.01,G9&lt;=51,I9&lt;=1.5,J9&lt;=1.5,$L$39=0),"可","不可"))),F9="壁幕北",IF(AND(G9&gt;=0.01,G9&lt;=51,I9&gt;1.5,I9&lt;=15,J9&lt;=1.5,$M$39=0),"可",IF(AND(G9&gt;=0.01,G9&lt;=51,J9&gt;1.5,J9&lt;=15,I9&lt;=1.5,$M$39=0),"可",IF(AND(G9&gt;=0.01,G9&lt;=51,I9&lt;=1.5,J9&lt;=1.5,$M$39=0),"可","不可")))),"")</f>
        <v/>
      </c>
    </row>
    <row r="10" spans="1:55" ht="30" customHeight="1" x14ac:dyDescent="0.4">
      <c r="A10" s="42">
        <v>5</v>
      </c>
      <c r="B10" s="42"/>
      <c r="C10" s="42"/>
      <c r="D10" s="44"/>
      <c r="E10" s="44"/>
      <c r="F10" s="45" t="str">
        <f t="shared" si="0"/>
        <v/>
      </c>
      <c r="G10" s="44"/>
      <c r="H10" s="46"/>
      <c r="I10" s="44"/>
      <c r="J10" s="44"/>
      <c r="K10" s="44"/>
      <c r="L10" s="44"/>
      <c r="M10" s="44"/>
      <c r="N10" s="44"/>
      <c r="O10" s="44"/>
      <c r="P10" s="44" t="s">
        <v>79</v>
      </c>
      <c r="Q10" s="44"/>
      <c r="R10" s="47" t="str">
        <f t="shared" si="1"/>
        <v/>
      </c>
      <c r="S10" s="44"/>
      <c r="T10" s="44"/>
      <c r="U10" s="44" t="str">
        <f t="shared" si="2"/>
        <v/>
      </c>
      <c r="V10" s="44"/>
      <c r="W10" s="47" t="str">
        <f t="shared" si="3"/>
        <v/>
      </c>
      <c r="X10" s="47" t="str">
        <f t="shared" si="4"/>
        <v/>
      </c>
      <c r="Y10" s="48" t="str">
        <f t="shared" si="5"/>
        <v/>
      </c>
      <c r="Z10" s="49" t="str">
        <f t="shared" si="6"/>
        <v/>
      </c>
      <c r="AA10" s="50" t="str">
        <f t="shared" si="12"/>
        <v/>
      </c>
      <c r="AB10" s="51" t="str" cm="1">
        <f t="array" ref="AB10">IFERROR(_xlfn.IFS(D10="板塔",G10,D10="屋上",I10+K10),"")</f>
        <v/>
      </c>
      <c r="AC10" s="52" t="str">
        <f t="shared" si="8"/>
        <v/>
      </c>
      <c r="AD10" s="48" t="str">
        <f t="shared" si="9"/>
        <v/>
      </c>
      <c r="AE10" s="52" t="str">
        <f t="shared" si="10"/>
        <v/>
      </c>
      <c r="AF10" s="48" t="str" cm="1">
        <f t="array" ref="AF10">IFERROR(_xlfn.IFS(D10="屋上",I10+K10+S10,D10="壁面",G10),"")</f>
        <v/>
      </c>
      <c r="AG10" s="52" t="str">
        <f t="shared" si="11"/>
        <v/>
      </c>
      <c r="AH10" s="53" t="str" cm="1">
        <f t="array" ref="AH10">_xlfn.IFS(D10="","",D10="壁幕","",D10="板塔","",D10="のぼり","",D10="幕","",D10="立看板","",D10="突出",IF(G10&gt;S10,1,0),D10="屋上",IF(J10&gt;T10,1,0),D10="壁面",IF(OR(I10&gt;S10,J10&gt;T10),1,0),D10="垣塀",IF(OR(I10&gt;S10,J10&gt;T10),1,0))</f>
        <v/>
      </c>
      <c r="AI10" s="45" t="str" cm="1">
        <f t="array" ref="AI10">IFERROR(_xlfn.IFS(C10="管理用",IF(AND($S$39=0,F10&lt;&gt;"屋上"),"可","不可"),F10="立看板",IF(AND(H10&lt;=0.5,I10&lt;=2,J10&lt;=1),"可","不可"),F10="のぼり",IF(R10&lt;=2,"可","不可"),F10="幕",IF(AND(G10&gt;=0.01,G10&lt;=15,I10&gt;1,I10&lt;=10,J10&lt;=1,$T$39=0),"可",IF(AND(G10&gt;=0.01,G10&lt;=15,J10&gt;1,J10&lt;=10,I10&lt;=1,$T$39=0),"可",IF(AND(G10&gt;=0.01,G10&lt;=15,I10&lt;=1,J10&lt;=1,$T$39=0),"可","不可"))),F10="屋上",IF(AND($B$1&lt;&gt;"禁止",J10&lt;=T10,AC10+AE10+AG10=0),"可","不可"),F10="突出",IF(AND(M10="内",N10&lt;=1.5,G10&lt;=51,R10&lt;=40,$L$44=0),"可",IF(AND(M10="外",G10&lt;=S10,G10&lt;=51,P10="有",H10&gt;=2.5,R10&lt;=40,N10&lt;=1.5,O10&lt;1,$L$44=0),"可",IF(AND(M10="外",G10&lt;=S10,G10&lt;=51,P10="無",H10&gt;=4.5,R10&lt;=40,N10&lt;1.5,O10&lt;1,$L$44=0),"可","不可"))),F10="板塔",IF(AND(R10&lt;=30,AC10=0,$I$39=0),"可","不可"),F10="垣塀東",IF(AND(G10&lt;=S10,J10&lt;=T10,G10&gt;=0.01,G10&lt;=51,$N$39=0),"可","不可"),F10="垣塀西",IF(AND(G10&lt;=S10,J10&lt;=T10,G10&gt;=0.01,G10&lt;=51,$O$39=0),"可","不可"),F10="垣塀南",IF(AND(G10&lt;=S10,J10&lt;=T10,G10&gt;=0.01,G10&lt;=51,$P$39=0),"可","不可"),F10="垣塀北",IF(AND(G10&lt;=S10,J10&lt;=T10,G10&gt;=0.01,G10&lt;=51,$Q$39=0),"可","不可"),F10="壁面東",IF(AND(G10&lt;=S10,J10&lt;=T10,G10&gt;=0.01,G10&lt;=51,$J$39=0),"可","不可"),F10="壁面西",IF(AND(G10&lt;=S10,J10&lt;=T10,G10&gt;=0.01,G10&lt;=51,$K$39=0),"可","不可"),F10="壁面南",IF(AND(G10&lt;=S10,J10&lt;=T10,G10&gt;=0.01,G10&lt;=51,$L$39=0),"可","不可"),F10="壁面北",IF(AND(G10&lt;=S10,J10&lt;=T10,G10&gt;=0.01,G10&lt;=51,$M$39=0),"可","不可"),F10="壁幕東",IF(AND(G10&gt;=0.01,G10&lt;=51,I10&gt;1.5,I10&lt;=15,J10&lt;=1.5,$J$39=0),"可",IF(AND(G10&gt;=0.01,G10&lt;=51,J10&gt;1.5,J10&lt;=15,I10&lt;=1.5,$J$39=0),"可",IF(AND(G10&gt;=0.01,G10&lt;=51,I10&lt;=1.5,J10&lt;=1.5,$J$39=0),"可","不可"))),F10="壁幕西",IF(AND(G10&gt;=0.01,G10&lt;=51,I10&gt;1.5,I10&lt;=15,J10&lt;=1.5,$K$39=0),"可",IF(AND(G10&gt;=0.01,G10&lt;=51,J10&gt;1.5,J10&lt;=15,I10&lt;=1.5,$K$39=0),"可",IF(AND(G10&gt;=0.01,G10&lt;=51,I10&lt;=1.5,J10&lt;=1.5,$K$39=0),"可","不可"))),F10="壁幕南",IF(AND(G10&gt;=0.01,G10&lt;=51,I10&gt;1.5,I10&lt;=15,J10&lt;=1.5,$L$39=0),"可",IF(AND(G10&gt;=0.01,G10&lt;=51,J10&gt;1.5,J10&lt;=15,I10&lt;=1.5,$L$39=0),"可",IF(AND(G10&gt;=0.01,G10&lt;=51,I10&lt;=1.5,J10&lt;=1.5,$L$39=0),"可","不可"))),F10="壁幕北",IF(AND(G10&gt;=0.01,G10&lt;=51,I10&gt;1.5,I10&lt;=15,J10&lt;=1.5,$M$39=0),"可",IF(AND(G10&gt;=0.01,G10&lt;=51,J10&gt;1.5,J10&lt;=15,I10&lt;=1.5,$M$39=0),"可",IF(AND(G10&gt;=0.01,G10&lt;=51,I10&lt;=1.5,J10&lt;=1.5,$M$39=0),"可","不可")))),"")</f>
        <v/>
      </c>
    </row>
    <row r="11" spans="1:55" ht="24.95" customHeight="1" x14ac:dyDescent="0.4">
      <c r="A11" s="54" t="s">
        <v>182</v>
      </c>
      <c r="B11" s="55"/>
      <c r="C11" s="55"/>
      <c r="D11" s="56"/>
      <c r="E11" s="56"/>
      <c r="F11" s="56"/>
      <c r="G11" s="56"/>
      <c r="H11" s="56"/>
      <c r="I11" s="56"/>
      <c r="J11" s="56"/>
      <c r="K11" s="56"/>
      <c r="L11" s="56"/>
      <c r="M11" s="56"/>
      <c r="N11" s="56"/>
      <c r="O11" s="56"/>
      <c r="P11" s="56"/>
      <c r="Q11" s="56"/>
      <c r="R11" s="57"/>
      <c r="S11" s="56"/>
      <c r="T11" s="56"/>
      <c r="U11" s="56"/>
      <c r="V11" s="56"/>
      <c r="W11" s="57"/>
      <c r="X11" s="57"/>
      <c r="Y11" s="58"/>
      <c r="Z11" s="59"/>
      <c r="AA11" s="59"/>
      <c r="AB11" s="58"/>
      <c r="AC11" s="60"/>
      <c r="AD11" s="58"/>
      <c r="AE11" s="60"/>
      <c r="AF11" s="61"/>
      <c r="AG11" s="52"/>
      <c r="AH11" s="53"/>
      <c r="AI11" s="45"/>
      <c r="BC11" s="5"/>
    </row>
    <row r="12" spans="1:55" ht="24.95" customHeight="1" x14ac:dyDescent="0.4">
      <c r="A12" s="62"/>
      <c r="B12" s="63"/>
      <c r="C12" s="63"/>
      <c r="D12" s="64"/>
      <c r="E12" s="64"/>
      <c r="F12" s="64"/>
      <c r="G12" s="64"/>
      <c r="H12" s="64"/>
      <c r="I12" s="64"/>
      <c r="J12" s="64"/>
      <c r="K12" s="64"/>
      <c r="L12" s="64"/>
      <c r="M12" s="64"/>
      <c r="N12" s="64"/>
      <c r="O12" s="64"/>
      <c r="P12" s="64"/>
      <c r="Q12" s="64"/>
      <c r="R12" s="65"/>
      <c r="S12" s="64"/>
      <c r="T12" s="64"/>
      <c r="U12" s="64"/>
      <c r="V12" s="64"/>
      <c r="W12" s="65"/>
      <c r="X12" s="65"/>
      <c r="Y12" s="66"/>
      <c r="Z12" s="67"/>
      <c r="AA12" s="67"/>
      <c r="AB12" s="66"/>
      <c r="AC12" s="68"/>
      <c r="AD12" s="66"/>
      <c r="AE12" s="68"/>
      <c r="AF12" s="61"/>
      <c r="AG12" s="52"/>
      <c r="AH12" s="53"/>
      <c r="AI12" s="45"/>
    </row>
    <row r="13" spans="1:55" ht="30" customHeight="1" x14ac:dyDescent="0.4">
      <c r="A13" s="42">
        <v>19</v>
      </c>
      <c r="B13" s="42"/>
      <c r="C13" s="42"/>
      <c r="D13" s="44"/>
      <c r="E13" s="44"/>
      <c r="F13" s="45"/>
      <c r="G13" s="44"/>
      <c r="H13" s="46"/>
      <c r="I13" s="44"/>
      <c r="J13" s="44"/>
      <c r="K13" s="44"/>
      <c r="L13" s="44"/>
      <c r="M13" s="44"/>
      <c r="N13" s="44"/>
      <c r="O13" s="44"/>
      <c r="P13" s="44"/>
      <c r="Q13" s="44"/>
      <c r="R13" s="47"/>
      <c r="S13" s="44"/>
      <c r="T13" s="44"/>
      <c r="U13" s="44"/>
      <c r="V13" s="44"/>
      <c r="W13" s="47"/>
      <c r="X13" s="47"/>
      <c r="Y13" s="48"/>
      <c r="Z13" s="49"/>
      <c r="AA13" s="50"/>
      <c r="AB13" s="51"/>
      <c r="AC13" s="52"/>
      <c r="AD13" s="48"/>
      <c r="AE13" s="52"/>
      <c r="AF13" s="48"/>
      <c r="AG13" s="52"/>
      <c r="AH13" s="53"/>
      <c r="AI13" s="45"/>
    </row>
    <row r="14" spans="1:55" ht="30" customHeight="1" x14ac:dyDescent="0.4">
      <c r="A14" s="42">
        <v>20</v>
      </c>
      <c r="B14" s="42"/>
      <c r="C14" s="42"/>
      <c r="D14" s="44"/>
      <c r="E14" s="44"/>
      <c r="F14" s="45" t="str">
        <f t="shared" ref="F14" si="13">D14&amp;E14</f>
        <v/>
      </c>
      <c r="G14" s="44"/>
      <c r="H14" s="46"/>
      <c r="I14" s="44"/>
      <c r="J14" s="44"/>
      <c r="K14" s="44"/>
      <c r="L14" s="44"/>
      <c r="M14" s="44"/>
      <c r="N14" s="44"/>
      <c r="O14" s="44"/>
      <c r="P14" s="44" t="s">
        <v>79</v>
      </c>
      <c r="Q14" s="44"/>
      <c r="R14" s="47" t="str">
        <f t="shared" ref="R14" si="14">IF(D14&lt;&gt;0,ROUNDDOWN(I14*J14*L14+Q14,2),"")</f>
        <v/>
      </c>
      <c r="S14" s="44"/>
      <c r="T14" s="44"/>
      <c r="U14" s="44" t="str">
        <f t="shared" ref="U14" si="15">IF(D14="屋上",I14+K14+S14,"")</f>
        <v/>
      </c>
      <c r="V14" s="44"/>
      <c r="W14" s="47" t="str">
        <f t="shared" ref="W14" si="16">IF(S14="","",ROUNDDOWN(S14*T14+V14,2))</f>
        <v/>
      </c>
      <c r="X14" s="47" t="str">
        <f t="shared" ref="X14" si="17">IF(AND(S14&lt;&gt;"",T14&lt;&gt;""),ROUNDDOWN((R14/W14)*100,2),"")</f>
        <v/>
      </c>
      <c r="Y14" s="48" t="str">
        <f t="shared" ref="Y14" si="18">IF(OR(D14="壁面",D14="垣塀",D14="壁幕"),IF(W14&lt;100,ROUNDDOWN(W14/2,2),""),"")</f>
        <v/>
      </c>
      <c r="Z14" s="49" t="str">
        <f t="shared" ref="Z14" si="19">IF(OR(D14="壁面",D14="垣塀",D14="壁幕"),IF(AND(W14&gt;=100,W14&lt;200),IF(ROUNDDOWN(W14/3,2)&gt;=50,ROUNDDOWN(W14/3,2),50),""),"")</f>
        <v/>
      </c>
      <c r="AA14" s="50" t="str">
        <f t="shared" ref="AA14" si="20">IF(OR(D14="壁面",D14="垣塀",D14="壁幕"),IF(W14&gt;=200,IF(ROUNDDOWN(W14/4,2)&gt;=70,ROUNDDOWN(W14/4,2),70),""),"")</f>
        <v/>
      </c>
      <c r="AB14" s="51" t="str" cm="1">
        <f t="array" ref="AB14">IFERROR(_xlfn.IFS(D14="板塔",G14,D14="屋上",I14+K14),"")</f>
        <v/>
      </c>
      <c r="AC14" s="52" t="str">
        <f t="shared" ref="AC14" si="21">IF(AB14="","",IF(AB14&lt;=15,0,1))</f>
        <v/>
      </c>
      <c r="AD14" s="48" t="str">
        <f t="shared" ref="AD14" si="22">IF(D14="屋上",ROUNDDOWN((S14/3)*2,2),"")</f>
        <v/>
      </c>
      <c r="AE14" s="52" t="str">
        <f t="shared" ref="AE14" si="23">IF(AD14="","",IF(I14+K14&lt;=AD14,0,1))</f>
        <v/>
      </c>
      <c r="AF14" s="48" t="str" cm="1">
        <f t="array" ref="AF14">IFERROR(_xlfn.IFS(D14="屋上",I14+K14+S14,D14="壁面",G14),"")</f>
        <v/>
      </c>
      <c r="AG14" s="52" t="str">
        <f t="shared" ref="AG14" si="24">IF(AF14="","",IF(AF14&lt;=51,0,1))</f>
        <v/>
      </c>
      <c r="AH14" s="53" t="str" cm="1">
        <f t="array" ref="AH14">_xlfn.IFS(D14="","",D14="壁幕","",D14="板塔","",D14="のぼり","",D14="幕","",D14="立看板","",D14="突出",IF(G14&gt;S14,1,0),D14="屋上",IF(J14&gt;T14,1,0),D14="壁面",IF(OR(I14&gt;S14,J14&gt;T14),1,0),D14="垣塀",IF(OR(I14&gt;S14,J14&gt;T14),1,0))</f>
        <v/>
      </c>
      <c r="AI14" s="45" t="str" cm="1">
        <f t="array" ref="AI14">IFERROR(_xlfn.IFS(C14="管理用",IF(AND($S$39=0,F14&lt;&gt;"屋上"),"可","不可"),F14="立看板",IF(AND(H14&lt;=0.5,I14&lt;=2,J14&lt;=1),"可","不可"),F14="のぼり",IF(R14&lt;=2,"可","不可"),F14="幕",IF(AND(G14&gt;=0.01,G14&lt;=15,I14&gt;1,I14&lt;=10,J14&lt;=1,$T$39=0),"可",IF(AND(G14&gt;=0.01,G14&lt;=15,J14&gt;1,J14&lt;=10,I14&lt;=1,$T$39=0),"可",IF(AND(G14&gt;=0.01,G14&lt;=15,I14&lt;=1,J14&lt;=1,$T$39=0),"可","不可"))),F14="屋上",IF(AND($B$1&lt;&gt;"禁止",J14&lt;=T14,AC14+AE14+AG14=0),"可","不可"),F14="突出",IF(AND(M14="内",N14&lt;=1.5,G14&lt;=51,R14&lt;=40,$L$44=0),"可",IF(AND(M14="外",G14&lt;=S14,G14&lt;=51,P14="有",H14&gt;=2.5,R14&lt;=40,N14&lt;=1.5,O14&lt;1,$L$44=0),"可",IF(AND(M14="外",G14&lt;=S14,G14&lt;=51,P14="無",H14&gt;=4.5,R14&lt;=40,N14&lt;1.5,O14&lt;1,$L$44=0),"可","不可"))),F14="板塔",IF(AND(R14&lt;=30,AC14=0,$I$39=0),"可","不可"),F14="垣塀東",IF(AND(G14&lt;=S14,J14&lt;=T14,G14&gt;=0.01,G14&lt;=51,$N$39=0),"可","不可"),F14="垣塀西",IF(AND(G14&lt;=S14,J14&lt;=T14,G14&gt;=0.01,G14&lt;=51,$O$39=0),"可","不可"),F14="垣塀南",IF(AND(G14&lt;=S14,J14&lt;=T14,G14&gt;=0.01,G14&lt;=51,$P$39=0),"可","不可"),F14="垣塀北",IF(AND(G14&lt;=S14,J14&lt;=T14,G14&gt;=0.01,G14&lt;=51,$Q$39=0),"可","不可"),F14="壁面東",IF(AND(G14&lt;=S14,J14&lt;=T14,G14&gt;=0.01,G14&lt;=51,$J$39=0),"可","不可"),F14="壁面西",IF(AND(G14&lt;=S14,J14&lt;=T14,G14&gt;=0.01,G14&lt;=51,$K$39=0),"可","不可"),F14="壁面南",IF(AND(G14&lt;=S14,J14&lt;=T14,G14&gt;=0.01,G14&lt;=51,$L$39=0),"可","不可"),F14="壁面北",IF(AND(G14&lt;=S14,J14&lt;=T14,G14&gt;=0.01,G14&lt;=51,$M$39=0),"可","不可"),F14="壁幕東",IF(AND(G14&gt;=0.01,G14&lt;=51,I14&gt;1.5,I14&lt;=15,J14&lt;=1.5,$J$39=0),"可",IF(AND(G14&gt;=0.01,G14&lt;=51,J14&gt;1.5,J14&lt;=15,I14&lt;=1.5,$J$39=0),"可",IF(AND(G14&gt;=0.01,G14&lt;=51,I14&lt;=1.5,J14&lt;=1.5,$J$39=0),"可","不可"))),F14="壁幕西",IF(AND(G14&gt;=0.01,G14&lt;=51,I14&gt;1.5,I14&lt;=15,J14&lt;=1.5,$K$39=0),"可",IF(AND(G14&gt;=0.01,G14&lt;=51,J14&gt;1.5,J14&lt;=15,I14&lt;=1.5,$K$39=0),"可",IF(AND(G14&gt;=0.01,G14&lt;=51,I14&lt;=1.5,J14&lt;=1.5,$K$39=0),"可","不可"))),F14="壁幕南",IF(AND(G14&gt;=0.01,G14&lt;=51,I14&gt;1.5,I14&lt;=15,J14&lt;=1.5,$L$39=0),"可",IF(AND(G14&gt;=0.01,G14&lt;=51,J14&gt;1.5,J14&lt;=15,I14&lt;=1.5,$L$39=0),"可",IF(AND(G14&gt;=0.01,G14&lt;=51,I14&lt;=1.5,J14&lt;=1.5,$L$39=0),"可","不可"))),F14="壁幕北",IF(AND(G14&gt;=0.01,G14&lt;=51,I14&gt;1.5,I14&lt;=15,J14&lt;=1.5,$M$39=0),"可",IF(AND(G14&gt;=0.01,G14&lt;=51,J14&gt;1.5,J14&lt;=15,I14&lt;=1.5,$M$39=0),"可",IF(AND(G14&gt;=0.01,G14&lt;=51,I14&lt;=1.5,J14&lt;=1.5,$M$39=0),"可","不可")))),"")</f>
        <v/>
      </c>
    </row>
    <row r="15" spans="1:55" ht="19.5" customHeight="1" x14ac:dyDescent="0.4">
      <c r="A15" s="69"/>
      <c r="B15" s="69"/>
      <c r="C15" s="69"/>
      <c r="D15" s="70"/>
      <c r="E15" s="70"/>
      <c r="F15" s="70"/>
      <c r="G15" s="70"/>
      <c r="H15" s="70"/>
      <c r="I15" s="70"/>
      <c r="J15" s="70"/>
      <c r="K15" s="70"/>
      <c r="L15" s="70"/>
      <c r="M15" s="70"/>
      <c r="N15" s="70"/>
      <c r="O15" s="70"/>
      <c r="P15" s="70"/>
      <c r="Q15" s="70"/>
      <c r="R15" s="71"/>
      <c r="S15" s="70"/>
      <c r="T15" s="70"/>
      <c r="U15" s="70"/>
      <c r="V15" s="70"/>
      <c r="W15" s="71"/>
      <c r="X15" s="71"/>
      <c r="Y15" s="72"/>
      <c r="Z15" s="73"/>
      <c r="AA15" s="74"/>
      <c r="AB15" s="75"/>
      <c r="AC15" s="4"/>
      <c r="AD15" s="72"/>
      <c r="AF15" s="72"/>
      <c r="AH15" s="76"/>
      <c r="AI15" s="70"/>
    </row>
    <row r="16" spans="1:55" ht="19.5" customHeight="1" x14ac:dyDescent="0.4">
      <c r="A16" s="69"/>
      <c r="B16" s="77" t="s">
        <v>109</v>
      </c>
      <c r="C16" s="4" t="s">
        <v>134</v>
      </c>
      <c r="E16" s="70"/>
      <c r="F16" s="70"/>
      <c r="G16" s="70"/>
      <c r="H16" s="70"/>
      <c r="I16" s="70"/>
      <c r="J16" s="70"/>
      <c r="K16" s="70"/>
      <c r="L16" s="70"/>
      <c r="M16" s="70"/>
      <c r="N16" s="70"/>
      <c r="O16" s="70"/>
      <c r="P16" s="77" t="s">
        <v>149</v>
      </c>
      <c r="Q16" s="4" t="s">
        <v>151</v>
      </c>
      <c r="S16" s="70"/>
      <c r="T16" s="70"/>
      <c r="U16" s="70"/>
      <c r="V16" s="70"/>
      <c r="W16" s="71"/>
      <c r="X16" s="71"/>
      <c r="Y16" s="72"/>
      <c r="Z16" s="73"/>
      <c r="AA16" s="74"/>
      <c r="AB16" s="75"/>
      <c r="AC16" s="4"/>
      <c r="AD16" s="72"/>
      <c r="AF16" s="72"/>
      <c r="AH16" s="76"/>
      <c r="AI16" s="70"/>
    </row>
    <row r="17" spans="1:35" ht="19.5" customHeight="1" x14ac:dyDescent="0.4">
      <c r="A17" s="69"/>
      <c r="B17" s="77" t="s">
        <v>110</v>
      </c>
      <c r="C17" s="4" t="s">
        <v>131</v>
      </c>
      <c r="E17" s="70"/>
      <c r="F17" s="70"/>
      <c r="G17" s="70"/>
      <c r="H17" s="70"/>
      <c r="I17" s="70"/>
      <c r="J17" s="70"/>
      <c r="K17" s="70"/>
      <c r="L17" s="70"/>
      <c r="M17" s="70"/>
      <c r="N17" s="70"/>
      <c r="O17" s="70"/>
      <c r="P17" s="77" t="s">
        <v>150</v>
      </c>
      <c r="Q17" s="4" t="s">
        <v>152</v>
      </c>
      <c r="S17" s="70"/>
      <c r="T17" s="70"/>
      <c r="U17" s="70"/>
      <c r="V17" s="70"/>
      <c r="W17" s="71"/>
      <c r="X17" s="71"/>
      <c r="Y17" s="72"/>
      <c r="Z17" s="73"/>
      <c r="AA17" s="74"/>
      <c r="AB17" s="75"/>
      <c r="AC17" s="4"/>
      <c r="AD17" s="72"/>
      <c r="AF17" s="72"/>
      <c r="AH17" s="76"/>
      <c r="AI17" s="70"/>
    </row>
    <row r="18" spans="1:35" ht="19.5" customHeight="1" x14ac:dyDescent="0.4">
      <c r="A18" s="69"/>
      <c r="B18" s="77" t="s">
        <v>111</v>
      </c>
      <c r="C18" s="4" t="s">
        <v>132</v>
      </c>
      <c r="E18" s="70"/>
      <c r="F18" s="70"/>
      <c r="G18" s="70"/>
      <c r="H18" s="70"/>
      <c r="I18" s="70"/>
      <c r="J18" s="70"/>
      <c r="K18" s="70"/>
      <c r="L18" s="70"/>
      <c r="M18" s="70"/>
      <c r="N18" s="70"/>
      <c r="O18" s="70"/>
      <c r="P18" s="77" t="s">
        <v>153</v>
      </c>
      <c r="Q18" s="4" t="s">
        <v>154</v>
      </c>
      <c r="S18" s="70"/>
      <c r="T18" s="70"/>
      <c r="U18" s="70"/>
      <c r="V18" s="70"/>
      <c r="W18" s="71"/>
      <c r="X18" s="71"/>
      <c r="Y18" s="72"/>
      <c r="Z18" s="73"/>
      <c r="AA18" s="74"/>
      <c r="AB18" s="75"/>
      <c r="AC18" s="4"/>
      <c r="AD18" s="72"/>
      <c r="AF18" s="72"/>
      <c r="AH18" s="76"/>
      <c r="AI18" s="70"/>
    </row>
    <row r="19" spans="1:35" ht="19.5" customHeight="1" x14ac:dyDescent="0.4">
      <c r="A19" s="69"/>
      <c r="B19" s="77" t="s">
        <v>112</v>
      </c>
      <c r="C19" s="4" t="s">
        <v>181</v>
      </c>
      <c r="E19" s="70"/>
      <c r="F19" s="70"/>
      <c r="G19" s="70"/>
      <c r="H19" s="70"/>
      <c r="I19" s="70"/>
      <c r="J19" s="70"/>
      <c r="K19" s="70"/>
      <c r="L19" s="70"/>
      <c r="M19" s="70"/>
      <c r="N19" s="70"/>
      <c r="O19" s="70"/>
      <c r="P19" s="77" t="s">
        <v>155</v>
      </c>
      <c r="Q19" s="4" t="s">
        <v>156</v>
      </c>
      <c r="S19" s="70"/>
      <c r="T19" s="70"/>
      <c r="U19" s="70"/>
      <c r="V19" s="70"/>
      <c r="W19" s="71"/>
      <c r="X19" s="71"/>
      <c r="Y19" s="72"/>
      <c r="Z19" s="73"/>
      <c r="AA19" s="74"/>
      <c r="AB19" s="75"/>
      <c r="AC19" s="4"/>
      <c r="AD19" s="72"/>
      <c r="AF19" s="72"/>
      <c r="AH19" s="76"/>
      <c r="AI19" s="70"/>
    </row>
    <row r="20" spans="1:35" ht="19.5" customHeight="1" x14ac:dyDescent="0.4">
      <c r="A20" s="69"/>
      <c r="B20" s="77" t="s">
        <v>123</v>
      </c>
      <c r="C20" s="4" t="s">
        <v>133</v>
      </c>
      <c r="E20" s="70"/>
      <c r="F20" s="70"/>
      <c r="G20" s="70"/>
      <c r="H20" s="70"/>
      <c r="I20" s="70"/>
      <c r="J20" s="70"/>
      <c r="K20" s="70"/>
      <c r="L20" s="70"/>
      <c r="M20" s="70"/>
      <c r="N20" s="70"/>
      <c r="O20" s="70"/>
      <c r="P20" s="77" t="s">
        <v>157</v>
      </c>
      <c r="Q20" s="4" t="s">
        <v>158</v>
      </c>
      <c r="S20" s="70"/>
      <c r="T20" s="70"/>
      <c r="U20" s="70"/>
      <c r="V20" s="70"/>
      <c r="W20" s="71"/>
      <c r="X20" s="71"/>
      <c r="Y20" s="72"/>
      <c r="Z20" s="73"/>
      <c r="AA20" s="74"/>
      <c r="AB20" s="75"/>
      <c r="AC20" s="4"/>
      <c r="AD20" s="72"/>
      <c r="AF20" s="72"/>
      <c r="AH20" s="76"/>
      <c r="AI20" s="70"/>
    </row>
    <row r="21" spans="1:35" ht="19.5" customHeight="1" x14ac:dyDescent="0.4">
      <c r="A21" s="69"/>
      <c r="B21" s="77" t="s">
        <v>113</v>
      </c>
      <c r="C21" s="4" t="s">
        <v>135</v>
      </c>
      <c r="E21" s="70"/>
      <c r="F21" s="70"/>
      <c r="G21" s="70"/>
      <c r="H21" s="70"/>
      <c r="I21" s="70"/>
      <c r="J21" s="70"/>
      <c r="K21" s="70"/>
      <c r="L21" s="70"/>
      <c r="M21" s="70"/>
      <c r="N21" s="70"/>
      <c r="O21" s="70"/>
      <c r="P21" s="77" t="s">
        <v>159</v>
      </c>
      <c r="Q21" s="4" t="s">
        <v>160</v>
      </c>
      <c r="S21" s="70"/>
      <c r="T21" s="70"/>
      <c r="U21" s="70"/>
      <c r="V21" s="70"/>
      <c r="W21" s="71"/>
      <c r="X21" s="71"/>
      <c r="Y21" s="72"/>
      <c r="Z21" s="73"/>
      <c r="AA21" s="74"/>
      <c r="AB21" s="75"/>
      <c r="AC21" s="4"/>
      <c r="AD21" s="72"/>
      <c r="AF21" s="72"/>
      <c r="AH21" s="76"/>
      <c r="AI21" s="70"/>
    </row>
    <row r="22" spans="1:35" ht="19.5" customHeight="1" x14ac:dyDescent="0.4">
      <c r="A22" s="69"/>
      <c r="B22" s="77" t="s">
        <v>114</v>
      </c>
      <c r="C22" s="4" t="s">
        <v>136</v>
      </c>
      <c r="E22" s="70"/>
      <c r="F22" s="70"/>
      <c r="G22" s="70"/>
      <c r="H22" s="70"/>
      <c r="I22" s="70"/>
      <c r="J22" s="70"/>
      <c r="K22" s="70"/>
      <c r="L22" s="70"/>
      <c r="M22" s="70"/>
      <c r="N22" s="70"/>
      <c r="O22" s="70"/>
      <c r="P22" s="77" t="s">
        <v>161</v>
      </c>
      <c r="Q22" s="4" t="s">
        <v>164</v>
      </c>
      <c r="S22" s="70"/>
      <c r="T22" s="70"/>
      <c r="U22" s="70"/>
      <c r="V22" s="70"/>
      <c r="W22" s="71"/>
      <c r="X22" s="71"/>
      <c r="Y22" s="72"/>
      <c r="Z22" s="73"/>
      <c r="AA22" s="74"/>
      <c r="AB22" s="75"/>
      <c r="AC22" s="4"/>
      <c r="AD22" s="72"/>
      <c r="AF22" s="72"/>
      <c r="AH22" s="76"/>
      <c r="AI22" s="70"/>
    </row>
    <row r="23" spans="1:35" ht="19.5" customHeight="1" x14ac:dyDescent="0.4">
      <c r="A23" s="69"/>
      <c r="B23" s="77" t="s">
        <v>115</v>
      </c>
      <c r="C23" s="4" t="s">
        <v>137</v>
      </c>
      <c r="E23" s="70"/>
      <c r="F23" s="70"/>
      <c r="G23" s="70"/>
      <c r="H23" s="70"/>
      <c r="I23" s="70"/>
      <c r="J23" s="70"/>
      <c r="K23" s="70"/>
      <c r="L23" s="70"/>
      <c r="M23" s="70"/>
      <c r="N23" s="70"/>
      <c r="O23" s="70"/>
      <c r="P23" s="77" t="s">
        <v>162</v>
      </c>
      <c r="Q23" s="4" t="s">
        <v>164</v>
      </c>
      <c r="S23" s="70"/>
      <c r="T23" s="70"/>
      <c r="U23" s="70"/>
      <c r="V23" s="70"/>
      <c r="W23" s="71"/>
      <c r="X23" s="71"/>
      <c r="Y23" s="72"/>
      <c r="Z23" s="73"/>
      <c r="AA23" s="74"/>
      <c r="AB23" s="75"/>
      <c r="AC23" s="4"/>
      <c r="AD23" s="72"/>
      <c r="AF23" s="72"/>
      <c r="AH23" s="76"/>
      <c r="AI23" s="70"/>
    </row>
    <row r="24" spans="1:35" ht="19.5" customHeight="1" x14ac:dyDescent="0.4">
      <c r="A24" s="69"/>
      <c r="B24" s="77" t="s">
        <v>116</v>
      </c>
      <c r="C24" s="4" t="s">
        <v>138</v>
      </c>
      <c r="E24" s="70"/>
      <c r="F24" s="70"/>
      <c r="G24" s="70"/>
      <c r="H24" s="70"/>
      <c r="I24" s="70"/>
      <c r="J24" s="70"/>
      <c r="K24" s="70"/>
      <c r="L24" s="70"/>
      <c r="M24" s="70"/>
      <c r="N24" s="70"/>
      <c r="O24" s="70"/>
      <c r="P24" s="77" t="s">
        <v>163</v>
      </c>
      <c r="Q24" s="4" t="s">
        <v>164</v>
      </c>
      <c r="S24" s="70"/>
      <c r="T24" s="70"/>
      <c r="U24" s="70"/>
      <c r="V24" s="70"/>
      <c r="W24" s="71"/>
      <c r="X24" s="71"/>
      <c r="Y24" s="72"/>
      <c r="Z24" s="73"/>
      <c r="AA24" s="74"/>
      <c r="AB24" s="75"/>
      <c r="AC24" s="4"/>
      <c r="AD24" s="72"/>
      <c r="AF24" s="72"/>
      <c r="AH24" s="76"/>
      <c r="AI24" s="70"/>
    </row>
    <row r="25" spans="1:35" ht="19.5" customHeight="1" x14ac:dyDescent="0.4">
      <c r="A25" s="69"/>
      <c r="B25" s="77" t="s">
        <v>117</v>
      </c>
      <c r="C25" s="4" t="s">
        <v>140</v>
      </c>
      <c r="E25" s="70"/>
      <c r="F25" s="70"/>
      <c r="G25" s="70"/>
      <c r="H25" s="70"/>
      <c r="I25" s="70"/>
      <c r="J25" s="70"/>
      <c r="K25" s="70"/>
      <c r="L25" s="70"/>
      <c r="M25" s="70"/>
      <c r="N25" s="70"/>
      <c r="O25" s="70"/>
      <c r="P25" s="77" t="s">
        <v>165</v>
      </c>
      <c r="Q25" s="4" t="s">
        <v>171</v>
      </c>
      <c r="S25" s="70"/>
      <c r="T25" s="70"/>
      <c r="U25" s="70"/>
      <c r="V25" s="70"/>
      <c r="W25" s="71"/>
      <c r="X25" s="71"/>
      <c r="Y25" s="72"/>
      <c r="Z25" s="73"/>
      <c r="AA25" s="74"/>
      <c r="AB25" s="75"/>
      <c r="AC25" s="4"/>
      <c r="AD25" s="72"/>
      <c r="AF25" s="72"/>
      <c r="AH25" s="76"/>
      <c r="AI25" s="70"/>
    </row>
    <row r="26" spans="1:35" ht="19.5" customHeight="1" x14ac:dyDescent="0.4">
      <c r="A26" s="69"/>
      <c r="B26" s="77" t="s">
        <v>118</v>
      </c>
      <c r="C26" s="4" t="s">
        <v>139</v>
      </c>
      <c r="E26" s="70"/>
      <c r="F26" s="70"/>
      <c r="G26" s="70"/>
      <c r="H26" s="70"/>
      <c r="I26" s="70"/>
      <c r="J26" s="70"/>
      <c r="K26" s="70"/>
      <c r="L26" s="70"/>
      <c r="M26" s="70"/>
      <c r="N26" s="70"/>
      <c r="O26" s="70"/>
      <c r="P26" s="77" t="s">
        <v>166</v>
      </c>
      <c r="Q26" s="4" t="s">
        <v>172</v>
      </c>
      <c r="S26" s="70"/>
      <c r="T26" s="70"/>
      <c r="U26" s="70"/>
      <c r="V26" s="70"/>
      <c r="W26" s="71"/>
      <c r="X26" s="71"/>
      <c r="Y26" s="72"/>
      <c r="Z26" s="73"/>
      <c r="AA26" s="74"/>
      <c r="AB26" s="75"/>
      <c r="AC26" s="4"/>
      <c r="AD26" s="72"/>
      <c r="AF26" s="72"/>
      <c r="AH26" s="76"/>
      <c r="AI26" s="70"/>
    </row>
    <row r="27" spans="1:35" ht="19.5" customHeight="1" x14ac:dyDescent="0.4">
      <c r="A27" s="69"/>
      <c r="B27" s="77" t="s">
        <v>119</v>
      </c>
      <c r="C27" s="4" t="s">
        <v>141</v>
      </c>
      <c r="E27" s="70"/>
      <c r="F27" s="70"/>
      <c r="G27" s="70"/>
      <c r="H27" s="70"/>
      <c r="I27" s="70"/>
      <c r="J27" s="70"/>
      <c r="K27" s="70"/>
      <c r="L27" s="70"/>
      <c r="M27" s="70"/>
      <c r="N27" s="70"/>
      <c r="O27" s="70"/>
      <c r="P27" s="77" t="s">
        <v>167</v>
      </c>
      <c r="Q27" s="4" t="s">
        <v>173</v>
      </c>
      <c r="S27" s="70"/>
      <c r="T27" s="70"/>
      <c r="U27" s="70"/>
      <c r="V27" s="70"/>
      <c r="W27" s="71"/>
      <c r="X27" s="71"/>
      <c r="Y27" s="72"/>
      <c r="Z27" s="73"/>
      <c r="AA27" s="74"/>
      <c r="AB27" s="75"/>
      <c r="AC27" s="4"/>
      <c r="AD27" s="72"/>
      <c r="AF27" s="72"/>
      <c r="AH27" s="76"/>
      <c r="AI27" s="70"/>
    </row>
    <row r="28" spans="1:35" ht="19.5" customHeight="1" x14ac:dyDescent="0.4">
      <c r="A28" s="69"/>
      <c r="B28" s="77" t="s">
        <v>120</v>
      </c>
      <c r="C28" s="4" t="s">
        <v>142</v>
      </c>
      <c r="E28" s="70"/>
      <c r="F28" s="70"/>
      <c r="G28" s="70"/>
      <c r="H28" s="70"/>
      <c r="I28" s="70"/>
      <c r="J28" s="70"/>
      <c r="K28" s="70"/>
      <c r="L28" s="70"/>
      <c r="M28" s="70"/>
      <c r="N28" s="70"/>
      <c r="O28" s="70"/>
      <c r="P28" s="77" t="s">
        <v>168</v>
      </c>
      <c r="Q28" s="4" t="s">
        <v>174</v>
      </c>
      <c r="S28" s="70"/>
      <c r="T28" s="70"/>
      <c r="U28" s="70"/>
      <c r="V28" s="70"/>
      <c r="W28" s="71"/>
      <c r="X28" s="71"/>
      <c r="Y28" s="72"/>
      <c r="Z28" s="73"/>
      <c r="AA28" s="74"/>
      <c r="AB28" s="75"/>
      <c r="AC28" s="4"/>
      <c r="AD28" s="72"/>
      <c r="AF28" s="72"/>
      <c r="AH28" s="76"/>
      <c r="AI28" s="70"/>
    </row>
    <row r="29" spans="1:35" ht="19.5" customHeight="1" x14ac:dyDescent="0.4">
      <c r="A29" s="69"/>
      <c r="B29" s="77" t="s">
        <v>121</v>
      </c>
      <c r="C29" s="4" t="s">
        <v>143</v>
      </c>
      <c r="E29" s="70"/>
      <c r="F29" s="70"/>
      <c r="G29" s="70"/>
      <c r="H29" s="70"/>
      <c r="I29" s="70"/>
      <c r="J29" s="70"/>
      <c r="K29" s="70"/>
      <c r="L29" s="70"/>
      <c r="M29" s="70"/>
      <c r="N29" s="70"/>
      <c r="O29" s="70"/>
      <c r="P29" s="77" t="s">
        <v>169</v>
      </c>
      <c r="Q29" s="4" t="s">
        <v>175</v>
      </c>
      <c r="S29" s="70"/>
      <c r="T29" s="70"/>
      <c r="U29" s="70"/>
      <c r="V29" s="70"/>
      <c r="W29" s="71"/>
      <c r="X29" s="71"/>
      <c r="Y29" s="72"/>
      <c r="Z29" s="73"/>
      <c r="AA29" s="74"/>
      <c r="AB29" s="75"/>
      <c r="AC29" s="4"/>
      <c r="AD29" s="72"/>
      <c r="AF29" s="72"/>
      <c r="AH29" s="76"/>
      <c r="AI29" s="70"/>
    </row>
    <row r="30" spans="1:35" ht="19.5" customHeight="1" x14ac:dyDescent="0.4">
      <c r="A30" s="69"/>
      <c r="B30" s="77" t="s">
        <v>122</v>
      </c>
      <c r="C30" s="4" t="s">
        <v>144</v>
      </c>
      <c r="E30" s="70"/>
      <c r="F30" s="70"/>
      <c r="G30" s="70"/>
      <c r="H30" s="70"/>
      <c r="I30" s="70"/>
      <c r="J30" s="70"/>
      <c r="K30" s="70"/>
      <c r="L30" s="70"/>
      <c r="M30" s="70"/>
      <c r="N30" s="70"/>
      <c r="O30" s="70"/>
      <c r="P30" s="77" t="s">
        <v>170</v>
      </c>
      <c r="Q30" s="4" t="s">
        <v>176</v>
      </c>
      <c r="S30" s="70"/>
      <c r="T30" s="70"/>
      <c r="U30" s="70"/>
      <c r="V30" s="70"/>
      <c r="W30" s="71"/>
      <c r="X30" s="71"/>
      <c r="Y30" s="72"/>
      <c r="Z30" s="73"/>
      <c r="AA30" s="74"/>
      <c r="AB30" s="75"/>
      <c r="AC30" s="4"/>
      <c r="AD30" s="72"/>
      <c r="AF30" s="72"/>
      <c r="AH30" s="76"/>
      <c r="AI30" s="70"/>
    </row>
    <row r="31" spans="1:35" ht="19.5" customHeight="1" x14ac:dyDescent="0.4">
      <c r="A31" s="69"/>
      <c r="B31" s="77" t="s">
        <v>108</v>
      </c>
      <c r="C31" s="4" t="s">
        <v>145</v>
      </c>
      <c r="E31" s="70"/>
      <c r="F31" s="70"/>
      <c r="G31" s="70"/>
      <c r="H31" s="70"/>
      <c r="I31" s="70"/>
      <c r="J31" s="70"/>
      <c r="K31" s="70"/>
      <c r="L31" s="70"/>
      <c r="M31" s="70"/>
      <c r="N31" s="70"/>
      <c r="O31" s="70"/>
      <c r="P31" s="77" t="s">
        <v>177</v>
      </c>
      <c r="Q31" s="4" t="s">
        <v>179</v>
      </c>
      <c r="S31" s="70"/>
      <c r="T31" s="70"/>
      <c r="U31" s="70"/>
      <c r="V31" s="70"/>
      <c r="W31" s="71"/>
      <c r="X31" s="71"/>
      <c r="Y31" s="72"/>
      <c r="Z31" s="73"/>
      <c r="AA31" s="74"/>
      <c r="AB31" s="75"/>
      <c r="AC31" s="4"/>
      <c r="AD31" s="72"/>
      <c r="AF31" s="72"/>
      <c r="AH31" s="76"/>
      <c r="AI31" s="70"/>
    </row>
    <row r="32" spans="1:35" ht="19.5" customHeight="1" x14ac:dyDescent="0.4">
      <c r="A32" s="69"/>
      <c r="B32" s="77" t="s">
        <v>107</v>
      </c>
      <c r="C32" s="4" t="s">
        <v>147</v>
      </c>
      <c r="E32" s="70"/>
      <c r="F32" s="70"/>
      <c r="G32" s="70"/>
      <c r="H32" s="70"/>
      <c r="I32" s="70"/>
      <c r="J32" s="70"/>
      <c r="K32" s="70"/>
      <c r="L32" s="70"/>
      <c r="M32" s="70"/>
      <c r="N32" s="70"/>
      <c r="O32" s="70"/>
      <c r="P32" s="77" t="s">
        <v>178</v>
      </c>
      <c r="Q32" s="4" t="s">
        <v>180</v>
      </c>
      <c r="S32" s="70"/>
      <c r="T32" s="70"/>
      <c r="U32" s="70"/>
      <c r="V32" s="70"/>
      <c r="W32" s="71"/>
      <c r="X32" s="71"/>
      <c r="Y32" s="72"/>
      <c r="Z32" s="73"/>
      <c r="AA32" s="74"/>
      <c r="AB32" s="75"/>
      <c r="AC32" s="4"/>
      <c r="AD32" s="72"/>
      <c r="AF32" s="72"/>
      <c r="AH32" s="76"/>
      <c r="AI32" s="70"/>
    </row>
    <row r="33" spans="1:37" ht="19.5" customHeight="1" x14ac:dyDescent="0.4">
      <c r="A33" s="69"/>
      <c r="B33" s="77" t="s">
        <v>106</v>
      </c>
      <c r="C33" s="4" t="s">
        <v>148</v>
      </c>
      <c r="E33" s="70"/>
      <c r="F33" s="70"/>
      <c r="G33" s="70"/>
      <c r="H33" s="70"/>
      <c r="I33" s="70"/>
      <c r="J33" s="70"/>
      <c r="K33" s="70"/>
      <c r="L33" s="70"/>
      <c r="M33" s="70"/>
      <c r="N33" s="70"/>
      <c r="O33" s="70"/>
      <c r="P33" s="70"/>
      <c r="Q33" s="70"/>
      <c r="R33" s="71"/>
      <c r="S33" s="70"/>
      <c r="T33" s="70"/>
      <c r="U33" s="70"/>
      <c r="V33" s="70"/>
      <c r="W33" s="71"/>
      <c r="X33" s="71"/>
      <c r="Y33" s="72"/>
      <c r="Z33" s="73"/>
      <c r="AA33" s="74"/>
      <c r="AB33" s="75"/>
      <c r="AC33" s="4"/>
      <c r="AD33" s="72"/>
      <c r="AF33" s="72"/>
      <c r="AH33" s="76"/>
      <c r="AI33" s="70"/>
    </row>
    <row r="34" spans="1:37" ht="19.5" customHeight="1" x14ac:dyDescent="0.4">
      <c r="B34" s="77" t="s">
        <v>105</v>
      </c>
      <c r="C34" s="4" t="s">
        <v>146</v>
      </c>
    </row>
    <row r="35" spans="1:37" ht="14.25" thickBot="1" x14ac:dyDescent="0.45"/>
    <row r="36" spans="1:37" ht="36" customHeight="1" x14ac:dyDescent="0.4">
      <c r="H36" s="79" t="s">
        <v>130</v>
      </c>
      <c r="I36" s="80" t="s">
        <v>18</v>
      </c>
      <c r="J36" s="81" t="s">
        <v>19</v>
      </c>
      <c r="K36" s="81" t="s">
        <v>20</v>
      </c>
      <c r="L36" s="81" t="s">
        <v>21</v>
      </c>
      <c r="M36" s="81" t="s">
        <v>22</v>
      </c>
      <c r="N36" s="81" t="s">
        <v>23</v>
      </c>
      <c r="O36" s="81" t="s">
        <v>24</v>
      </c>
      <c r="P36" s="81" t="s">
        <v>25</v>
      </c>
      <c r="Q36" s="81" t="s">
        <v>26</v>
      </c>
      <c r="R36" s="82" t="s">
        <v>83</v>
      </c>
      <c r="S36" s="83" t="s">
        <v>99</v>
      </c>
      <c r="T36" s="83" t="s">
        <v>100</v>
      </c>
      <c r="U36" s="84" t="s">
        <v>94</v>
      </c>
      <c r="V36" s="78"/>
      <c r="X36" s="85"/>
      <c r="Y36" s="81" t="s">
        <v>30</v>
      </c>
      <c r="Z36" s="81" t="s">
        <v>31</v>
      </c>
      <c r="AA36" s="81" t="s">
        <v>32</v>
      </c>
      <c r="AB36" s="86" t="s">
        <v>12</v>
      </c>
      <c r="AC36" s="87" t="s">
        <v>13</v>
      </c>
      <c r="AD36" s="88" t="s">
        <v>14</v>
      </c>
    </row>
    <row r="37" spans="1:37" ht="30" customHeight="1" x14ac:dyDescent="0.4">
      <c r="H37" s="89" t="s">
        <v>27</v>
      </c>
      <c r="I37" s="90">
        <v>30</v>
      </c>
      <c r="J37" s="91" t="str">
        <f>IF(AA37&lt;100,AB37,IF(AA37&gt;=200,AD37,AC37))</f>
        <v/>
      </c>
      <c r="K37" s="91" t="str">
        <f>IF(AA38&lt;100,AB38,IF(AA38&gt;=200,AD38,AC38))</f>
        <v/>
      </c>
      <c r="L37" s="91" t="str">
        <f>IF(AA39&lt;100,AB39,IF(AA39&gt;=200,AD39,AC39))</f>
        <v/>
      </c>
      <c r="M37" s="91" t="str">
        <f>IF(AA40&lt;100,AB40,IF(AA40&gt;=200,AD40,AC40))</f>
        <v/>
      </c>
      <c r="N37" s="92" t="str">
        <f>IF(AA41&lt;100,AB41,IF(AA41&gt;=200,AD41,AC41))</f>
        <v/>
      </c>
      <c r="O37" s="91" t="str">
        <f>IF(AA42&lt;100,AB42,IF(AA42&gt;=200,AD42,AC42))</f>
        <v/>
      </c>
      <c r="P37" s="91" t="str">
        <f>IF(AA43&lt;100,AB43,IF(AA43&gt;=200,AD43,AC43))</f>
        <v/>
      </c>
      <c r="Q37" s="91" t="str">
        <f>IF(AA44&lt;100,AB44,IF(AA44&gt;=200,AD44,AC44))</f>
        <v/>
      </c>
      <c r="R37" s="93"/>
      <c r="S37" s="93">
        <v>3</v>
      </c>
      <c r="T37" s="94">
        <v>3</v>
      </c>
      <c r="U37" s="95"/>
      <c r="X37" s="96" t="s">
        <v>33</v>
      </c>
      <c r="Y37" s="91" t="str">
        <f>IFERROR(AVERAGEIFS($S$6:$S$14,$D$6:$D$14,"壁*",$E$6:$E$14,"東"),"")</f>
        <v/>
      </c>
      <c r="Z37" s="91" t="str">
        <f>IFERROR(AVERAGEIFS($T$6:$T$14,$D$6:$D$14,"壁*",$E$6:$E$14,"東"),"")</f>
        <v/>
      </c>
      <c r="AA37" s="97" t="str">
        <f t="shared" ref="AA37:AA44" si="25">IF(Y37="","",Y37*Z37)</f>
        <v/>
      </c>
      <c r="AB37" s="91" t="str">
        <f>IFERROR(AVERAGEIFS($Y$6:$Y$14,$D$6:$D$14,"壁*",$E$6:$E$14,"東"),"")</f>
        <v/>
      </c>
      <c r="AC37" s="91" t="str">
        <f>IFERROR(AVERAGEIFS($Z$6:$Z$14,$D$6:$D$14,"壁*",$E$6:$E$14,"東"),"")</f>
        <v/>
      </c>
      <c r="AD37" s="98" t="str">
        <f>IFERROR(AVERAGEIFS($AA$6:$AA$14,$D$6:$D$14,"壁*",$E$6:$E$14,"東"),"")</f>
        <v/>
      </c>
    </row>
    <row r="38" spans="1:37" ht="30" customHeight="1" thickBot="1" x14ac:dyDescent="0.45">
      <c r="H38" s="89"/>
      <c r="I38" s="99">
        <f>SUMIFS($R$6:$R$14,$D$6:$D$14,"板塔",$C$6:$C$14,"")</f>
        <v>0</v>
      </c>
      <c r="J38" s="100">
        <f>SUMIFS($R$6:$R$14,$D$6:$D$14,"壁*",$E$6:$E$14,"東",$C$6:$C$14,"")</f>
        <v>0</v>
      </c>
      <c r="K38" s="100">
        <f>SUMIFS($R$6:$R$14,$D$6:$D$14,"壁*",$E$6:$E$14,"西",$C$6:$C$14,"")</f>
        <v>0</v>
      </c>
      <c r="L38" s="100">
        <f>SUMIFS($R$6:$R$14,$D$6:$D$14,"壁*",$E$6:$E$14,"南",$C$6:$C$14,"")</f>
        <v>0</v>
      </c>
      <c r="M38" s="100">
        <f>SUMIFS($R$6:$R$14,$D$6:$D$14,"壁*",$E$6:$E$14,"北",$C$6:$C$14,"")</f>
        <v>0</v>
      </c>
      <c r="N38" s="101">
        <f>SUMIFS($R$6:$R$14,$D$6:$D$14,"垣塀",$E$6:$E$14,"東",$C$6:$C$14,"")</f>
        <v>0</v>
      </c>
      <c r="O38" s="100">
        <f>SUMIFS($R$6:$R$14,$D$6:$D$14,"垣塀",$E$6:$E$14,"西",$C$6:$C$14,"")</f>
        <v>0</v>
      </c>
      <c r="P38" s="100">
        <f>SUMIFS($R$6:$R$14,$D$6:$D$14,"垣塀",$E$6:$E$14,"南",$C$6:$C$14,"")</f>
        <v>0</v>
      </c>
      <c r="Q38" s="100">
        <f>SUMIFS($R$6:$R$14,$D$6:$D$14,"垣塀",$E$6:$E$14,"北",$C$6:$C$14,"")</f>
        <v>0</v>
      </c>
      <c r="R38" s="100">
        <f>SUMIFS($R$6:$R$14,$D$6:$D$14,"立看板",$C$6:$C$14,"")</f>
        <v>0</v>
      </c>
      <c r="S38" s="100">
        <f>SUMIFS($R$6:$R$14,$C$6:$C$14,"管理用")</f>
        <v>0</v>
      </c>
      <c r="T38" s="102">
        <f>COUNTIF($D$6:$D$14,"幕")</f>
        <v>0</v>
      </c>
      <c r="U38" s="103">
        <f>SUMIFS($R$6:$R$14,$D$6:$D$14,"突出",$C$6:$C$14,"")</f>
        <v>0</v>
      </c>
      <c r="X38" s="96" t="s">
        <v>34</v>
      </c>
      <c r="Y38" s="91" t="str">
        <f>IFERROR(AVERAGEIFS($S$6:$S$14,$D$6:$D$14,"壁*",$E$6:$E$14,"西"),"")</f>
        <v/>
      </c>
      <c r="Z38" s="91" t="str">
        <f>IFERROR(AVERAGEIFS($T$6:$T$14,$D$6:$D$14,"壁*",$E$6:$E$14,"西"),"")</f>
        <v/>
      </c>
      <c r="AA38" s="97" t="str">
        <f t="shared" si="25"/>
        <v/>
      </c>
      <c r="AB38" s="91" t="str">
        <f>IFERROR(AVERAGEIFS($Y$6:$Y$14,$D$6:$D$14,"壁*",$E$6:$E$14,"西"),"")</f>
        <v/>
      </c>
      <c r="AC38" s="91" t="str">
        <f>IFERROR(AVERAGEIFS($Z$6:$Z$14,$D$6:$D$14,"壁*",$E$6:$E$14,"西"),"")</f>
        <v/>
      </c>
      <c r="AD38" s="98" t="str">
        <f>IFERROR(AVERAGEIFS($AA$6:$AA$14,$D$6:$D$14,"壁*",$E$6:$E$14,"西"),"")</f>
        <v/>
      </c>
    </row>
    <row r="39" spans="1:37" ht="30" customHeight="1" thickTop="1" thickBot="1" x14ac:dyDescent="0.45">
      <c r="H39" s="89" t="s">
        <v>28</v>
      </c>
      <c r="I39" s="104">
        <f t="shared" ref="I39:T39" si="26">IF(I37&gt;=I38,0,1)</f>
        <v>0</v>
      </c>
      <c r="J39" s="105">
        <f t="shared" si="26"/>
        <v>0</v>
      </c>
      <c r="K39" s="105">
        <f t="shared" si="26"/>
        <v>0</v>
      </c>
      <c r="L39" s="105">
        <f t="shared" si="26"/>
        <v>0</v>
      </c>
      <c r="M39" s="105">
        <f t="shared" si="26"/>
        <v>0</v>
      </c>
      <c r="N39" s="105">
        <f t="shared" si="26"/>
        <v>0</v>
      </c>
      <c r="O39" s="105">
        <f t="shared" si="26"/>
        <v>0</v>
      </c>
      <c r="P39" s="105">
        <f t="shared" si="26"/>
        <v>0</v>
      </c>
      <c r="Q39" s="106">
        <f t="shared" si="26"/>
        <v>0</v>
      </c>
      <c r="R39" s="105">
        <v>0</v>
      </c>
      <c r="S39" s="105">
        <f>IF(AND($B$1="許可",S37&gt;=S38),0,IF(AND($B$1="禁止",S37/3&gt;=S38),0,1))</f>
        <v>1</v>
      </c>
      <c r="T39" s="107">
        <f t="shared" si="26"/>
        <v>0</v>
      </c>
      <c r="U39" s="108"/>
      <c r="X39" s="96" t="s">
        <v>35</v>
      </c>
      <c r="Y39" s="91" t="str">
        <f>IFERROR(AVERAGEIFS($S$6:$S$14,$D$6:$D$14,"壁*",$E$6:$E$14,"南"),"")</f>
        <v/>
      </c>
      <c r="Z39" s="91" t="str">
        <f>IFERROR(AVERAGEIFS($T$6:$T$14,$D$6:$D$14,"壁*",$E$6:$E$14,"南"),"")</f>
        <v/>
      </c>
      <c r="AA39" s="97" t="str">
        <f t="shared" si="25"/>
        <v/>
      </c>
      <c r="AB39" s="91" t="str">
        <f>IFERROR(AVERAGEIFS($Y$6:$Y$14,$D$6:$D$14,"壁*",$E$6:$E$14,"南"),"")</f>
        <v/>
      </c>
      <c r="AC39" s="91" t="str">
        <f>IFERROR(AVERAGEIFS($Z$6:$Z$14,$D$6:$D$14,"壁*",$E$6:$E$14,"南"),"")</f>
        <v/>
      </c>
      <c r="AD39" s="98" t="str">
        <f>IFERROR(AVERAGEIFS($AA$6:$AA$14,$D$6:$D$14,"壁*",$E$6:$E$14,"南"),"")</f>
        <v/>
      </c>
    </row>
    <row r="40" spans="1:37" ht="30" customHeight="1" thickBot="1" x14ac:dyDescent="0.45">
      <c r="D40" s="109" t="s">
        <v>183</v>
      </c>
      <c r="E40" s="109"/>
      <c r="F40" s="109"/>
      <c r="H40" s="89"/>
      <c r="I40" s="4" t="s">
        <v>29</v>
      </c>
      <c r="X40" s="96" t="s">
        <v>36</v>
      </c>
      <c r="Y40" s="91" t="str">
        <f>IFERROR(AVERAGEIFS($S$6:$S$14,$D$6:$D$14,"壁*",$E$6:$E$14,"北"),"")</f>
        <v/>
      </c>
      <c r="Z40" s="91" t="str">
        <f>IFERROR(AVERAGEIFS($T$6:$T$14,$D$6:$D$14,"壁*",$E$6:$E$14,"北"),"")</f>
        <v/>
      </c>
      <c r="AA40" s="97" t="str">
        <f t="shared" si="25"/>
        <v/>
      </c>
      <c r="AB40" s="91" t="str">
        <f>IFERROR(AVERAGEIFS($Y$6:$Y$14,$D$6:$D$14,"壁*",$E$6:$E$14,"北"),"")</f>
        <v/>
      </c>
      <c r="AC40" s="91" t="str">
        <f>IFERROR(AVERAGEIFS($Z$6:$Z$14,$D$6:$D$14,"壁*",$E$6:$E$14,"北"),"")</f>
        <v/>
      </c>
      <c r="AD40" s="98" t="str">
        <f>IFERROR(AVERAGEIFS($AA$6:$AA$14,$D$6:$D$14,"壁*",$E$6:$E$14,"北"),"")</f>
        <v/>
      </c>
    </row>
    <row r="41" spans="1:37" ht="30" customHeight="1" x14ac:dyDescent="0.4">
      <c r="H41" s="110"/>
      <c r="I41" s="80" t="s">
        <v>95</v>
      </c>
      <c r="J41" s="81" t="s">
        <v>101</v>
      </c>
      <c r="K41" s="81" t="s">
        <v>96</v>
      </c>
      <c r="L41" s="111" t="s">
        <v>104</v>
      </c>
      <c r="M41" s="111"/>
      <c r="N41" s="111"/>
      <c r="O41" s="111"/>
      <c r="P41" s="111"/>
      <c r="Q41" s="111"/>
      <c r="R41" s="111"/>
      <c r="S41" s="111"/>
      <c r="T41" s="111"/>
      <c r="U41" s="112" t="s">
        <v>97</v>
      </c>
      <c r="X41" s="96" t="s">
        <v>37</v>
      </c>
      <c r="Y41" s="91" t="str">
        <f>IFERROR(AVERAGEIFS($S$6:$S$14,$D$6:$D$14,"垣*",$E$6:$E$14,"東"),"")</f>
        <v/>
      </c>
      <c r="Z41" s="91" t="str">
        <f>IFERROR(AVERAGEIFS($T$6:$T$14,$D$6:$D$14,"垣*",$E$6:$E$14,"東"),"")</f>
        <v/>
      </c>
      <c r="AA41" s="97" t="str">
        <f t="shared" si="25"/>
        <v/>
      </c>
      <c r="AB41" s="91" t="str">
        <f>IFERROR(AVERAGEIFS($Y$6:$Y$14,$D$6:$D$14,"垣*",$E$6:$E$14,"東"),"")</f>
        <v/>
      </c>
      <c r="AC41" s="91" t="str">
        <f>IFERROR(AVERAGEIFS($Z$6:$Z$14,$D$6:$D$14,"垣*",$E$6:$E$14,"東"),"")</f>
        <v/>
      </c>
      <c r="AD41" s="98" t="str">
        <f>IFERROR(AVERAGEIFS($AA$6:$AA$14,$D$6:$D$14,"垣*",$E$6:$E$14,"東"),"")</f>
        <v/>
      </c>
    </row>
    <row r="42" spans="1:37" ht="30" customHeight="1" x14ac:dyDescent="0.4">
      <c r="H42" s="110"/>
      <c r="I42" s="90"/>
      <c r="J42" s="52"/>
      <c r="K42" s="52"/>
      <c r="L42" s="52"/>
      <c r="M42" s="52"/>
      <c r="N42" s="52"/>
      <c r="O42" s="52"/>
      <c r="P42" s="52"/>
      <c r="Q42" s="52"/>
      <c r="R42" s="52"/>
      <c r="S42" s="52"/>
      <c r="T42" s="52"/>
      <c r="U42" s="113">
        <v>50</v>
      </c>
      <c r="X42" s="96" t="s">
        <v>38</v>
      </c>
      <c r="Y42" s="91" t="str">
        <f>IFERROR(AVERAGEIFS($S$6:$S$14,$D$6:$D$14,"垣*",$E$6:$E$14,"西"),"")</f>
        <v/>
      </c>
      <c r="Z42" s="91" t="str">
        <f>IFERROR(AVERAGEIFS($T$6:$T$14,$D$6:$D$14,"垣*",$E$6:$E$14,"西"),"")</f>
        <v/>
      </c>
      <c r="AA42" s="97" t="str">
        <f t="shared" si="25"/>
        <v/>
      </c>
      <c r="AB42" s="91" t="str">
        <f>IFERROR(AVERAGEIFS($Y$6:$Y$14,$D$6:$D$14,"垣*",$E$6:$E$14,"西"),"")</f>
        <v/>
      </c>
      <c r="AC42" s="91" t="str">
        <f>IFERROR(AVERAGEIFS($Z$6:$Z$14,$D$6:$D$14,"垣*",$E$6:$E$14,"西"),"")</f>
        <v/>
      </c>
      <c r="AD42" s="98" t="str">
        <f>IFERROR(AVERAGEIFS($AA$6:$AA$14,$D$6:$D$14,"垣*",$E$6:$E$14,"西"),"")</f>
        <v/>
      </c>
      <c r="AE42" s="89" t="s">
        <v>41</v>
      </c>
      <c r="AF42" s="89"/>
      <c r="AG42" s="89"/>
      <c r="AH42" s="89"/>
      <c r="AI42" s="89"/>
      <c r="AJ42" s="89"/>
      <c r="AK42" s="89"/>
    </row>
    <row r="43" spans="1:37" ht="30" customHeight="1" thickBot="1" x14ac:dyDescent="0.45">
      <c r="H43" s="110"/>
      <c r="I43" s="114">
        <f>SUMIFS($R$6:$R$14,$D$6:$D$14,"屋上",$C$6:$C$14,"")</f>
        <v>0</v>
      </c>
      <c r="J43" s="115">
        <f>SUMIFS($R$6:$R$14,$D$6:$D$14,"幕",$C$6:$C$14,"")</f>
        <v>0</v>
      </c>
      <c r="K43" s="115">
        <f>SUMIFS($R$6:$R$14,$D$6:$D$14,"のぼり",$C$6:$C$14,"")</f>
        <v>0</v>
      </c>
      <c r="L43" s="115">
        <f>SUM(O6:O14)</f>
        <v>0</v>
      </c>
      <c r="M43" s="115"/>
      <c r="N43" s="115"/>
      <c r="O43" s="115"/>
      <c r="P43" s="115"/>
      <c r="Q43" s="115"/>
      <c r="R43" s="115"/>
      <c r="S43" s="115"/>
      <c r="T43" s="115"/>
      <c r="U43" s="116">
        <f>SUM(I38:R38,U38,I43:K43)</f>
        <v>0</v>
      </c>
      <c r="X43" s="96" t="s">
        <v>39</v>
      </c>
      <c r="Y43" s="91" t="str">
        <f>IFERROR(AVERAGEIFS($S$6:$S$14,$D$6:$D$14,"垣*",$E$6:$E$14,"南"),"")</f>
        <v/>
      </c>
      <c r="Z43" s="91" t="str">
        <f>IFERROR(AVERAGEIFS($T$6:$T$14,$D$6:$D$14,"垣*",$E$6:$E$14,"南"),"")</f>
        <v/>
      </c>
      <c r="AA43" s="97" t="str">
        <f t="shared" si="25"/>
        <v/>
      </c>
      <c r="AB43" s="91" t="str">
        <f>IFERROR(AVERAGEIFS($Y$6:$Y$14,$D$6:$D$14,"垣*",$E$6:$E$14,"南"),"")</f>
        <v/>
      </c>
      <c r="AC43" s="91" t="str">
        <f>IFERROR(AVERAGEIFS($Z$6:$Z$14,$D$6:$D$14,"垣*",$E$6:$E$14,"南"),"")</f>
        <v/>
      </c>
      <c r="AD43" s="98" t="str">
        <f>IFERROR(AVERAGEIFS($AA$6:$AA$14,$D$6:$D$14,"垣*",$E$6:$E$14,"南"),"")</f>
        <v/>
      </c>
      <c r="AE43" s="89" t="s">
        <v>42</v>
      </c>
      <c r="AF43" s="89"/>
      <c r="AG43" s="89"/>
      <c r="AH43" s="89"/>
      <c r="AI43" s="89"/>
      <c r="AJ43" s="89"/>
      <c r="AK43" s="89"/>
    </row>
    <row r="44" spans="1:37" ht="30" customHeight="1" thickTop="1" thickBot="1" x14ac:dyDescent="0.45">
      <c r="H44" s="89" t="s">
        <v>28</v>
      </c>
      <c r="I44" s="117">
        <f>IF($B$1="許可",0,IF(AND($B$1="禁止",I43=0),0,1))</f>
        <v>1</v>
      </c>
      <c r="J44" s="118"/>
      <c r="K44" s="118"/>
      <c r="L44" s="105">
        <f>IF($B$1="許可",0,IF(AND($B$1="禁止",L43=0),0,1))</f>
        <v>1</v>
      </c>
      <c r="M44" s="118"/>
      <c r="N44" s="118"/>
      <c r="O44" s="118"/>
      <c r="P44" s="118"/>
      <c r="Q44" s="118"/>
      <c r="R44" s="118"/>
      <c r="S44" s="118"/>
      <c r="T44" s="118"/>
      <c r="U44" s="108">
        <f>IF($B$1="許可",0,IF(AND($B$1="禁止",U42&gt;=U43),0,1))</f>
        <v>1</v>
      </c>
      <c r="X44" s="119" t="s">
        <v>40</v>
      </c>
      <c r="Y44" s="120" t="str">
        <f>IFERROR(AVERAGEIFS($S$6:$S$14,$D$6:$D$14,"垣*",$E$6:$E$14,"北"),"")</f>
        <v/>
      </c>
      <c r="Z44" s="120" t="str">
        <f>IFERROR(AVERAGEIFS($T$6:$T$14,$D$6:$D$14,"垣*",$E$6:$E$14,"北"),"")</f>
        <v/>
      </c>
      <c r="AA44" s="121" t="str">
        <f t="shared" si="25"/>
        <v/>
      </c>
      <c r="AB44" s="120" t="str">
        <f>IFERROR(AVERAGEIFS($Y$6:$Y$14,$D$6:$D$14,"垣*",$E$6:$E$14,"北"),"")</f>
        <v/>
      </c>
      <c r="AC44" s="120" t="str">
        <f>IFERROR(AVERAGEIFS($Z$6:$Z$14,$D$6:$D$14,"垣*",$E$6:$E$14,"北"),"")</f>
        <v/>
      </c>
      <c r="AD44" s="122" t="str">
        <f>IFERROR(AVERAGEIFS($AA$6:$AA$14,$D$6:$D$14,"垣*",$E$6:$E$14,"北"),"")</f>
        <v/>
      </c>
      <c r="AE44" s="89" t="s">
        <v>42</v>
      </c>
      <c r="AF44" s="89"/>
      <c r="AG44" s="89"/>
      <c r="AH44" s="89"/>
      <c r="AI44" s="89"/>
      <c r="AJ44" s="89"/>
      <c r="AK44" s="89"/>
    </row>
    <row r="45" spans="1:37" ht="30" customHeight="1" x14ac:dyDescent="0.4">
      <c r="Z45" s="4"/>
      <c r="AB45" s="4"/>
      <c r="AC45" s="4"/>
    </row>
    <row r="46" spans="1:37" x14ac:dyDescent="0.4">
      <c r="Z46" s="4"/>
      <c r="AB46" s="4"/>
      <c r="AC46" s="4"/>
    </row>
    <row r="47" spans="1:37" x14ac:dyDescent="0.4">
      <c r="Z47" s="4"/>
      <c r="AB47" s="4"/>
      <c r="AC47" s="4"/>
    </row>
  </sheetData>
  <mergeCells count="40">
    <mergeCell ref="A1:A3"/>
    <mergeCell ref="B1:B3"/>
    <mergeCell ref="C1:C3"/>
    <mergeCell ref="D1:H1"/>
    <mergeCell ref="D2:H2"/>
    <mergeCell ref="D3:H3"/>
    <mergeCell ref="AI3:AI5"/>
    <mergeCell ref="Q4:Q5"/>
    <mergeCell ref="R4:R5"/>
    <mergeCell ref="S4:S5"/>
    <mergeCell ref="T4:T5"/>
    <mergeCell ref="I3:R3"/>
    <mergeCell ref="S3:X3"/>
    <mergeCell ref="Y3:AA3"/>
    <mergeCell ref="AB3:AG3"/>
    <mergeCell ref="AH3:AH5"/>
    <mergeCell ref="AA4:AA5"/>
    <mergeCell ref="AB4:AC4"/>
    <mergeCell ref="AD4:AE4"/>
    <mergeCell ref="AF4:AG4"/>
    <mergeCell ref="D40:F40"/>
    <mergeCell ref="U4:U5"/>
    <mergeCell ref="V4:V5"/>
    <mergeCell ref="W4:W5"/>
    <mergeCell ref="X4:X5"/>
    <mergeCell ref="G4:G5"/>
    <mergeCell ref="H4:H5"/>
    <mergeCell ref="I4:I5"/>
    <mergeCell ref="J4:J5"/>
    <mergeCell ref="L4:L5"/>
    <mergeCell ref="M4:P4"/>
    <mergeCell ref="D4:D5"/>
    <mergeCell ref="E4:E5"/>
    <mergeCell ref="F4:F5"/>
    <mergeCell ref="A11:A12"/>
    <mergeCell ref="Y4:Y5"/>
    <mergeCell ref="Z4:Z5"/>
    <mergeCell ref="A4:A5"/>
    <mergeCell ref="B4:B5"/>
    <mergeCell ref="C4:C5"/>
  </mergeCells>
  <phoneticPr fontId="1"/>
  <conditionalFormatting sqref="E7:E33">
    <cfRule type="expression" dxfId="27" priority="10">
      <formula>AND(D7="垣塀",E7="")</formula>
    </cfRule>
    <cfRule type="expression" dxfId="26" priority="11">
      <formula>AND(D7="壁幕",E7="")</formula>
    </cfRule>
    <cfRule type="expression" dxfId="25" priority="12">
      <formula>AND(D7="壁面",E7="")</formula>
    </cfRule>
  </conditionalFormatting>
  <conditionalFormatting sqref="G7:G33">
    <cfRule type="expression" dxfId="24" priority="22">
      <formula>AND(D7="幕",G7="")</formula>
    </cfRule>
    <cfRule type="expression" dxfId="23" priority="24">
      <formula>AND(D7="突出",G7="")</formula>
    </cfRule>
    <cfRule type="expression" dxfId="22" priority="25">
      <formula>AND(D7="壁幕",G7="")</formula>
    </cfRule>
    <cfRule type="expression" dxfId="21" priority="26">
      <formula>AND(D7="垣塀",G7="")</formula>
    </cfRule>
    <cfRule type="expression" dxfId="20" priority="27">
      <formula>AND(D7="板塔",G7="")</formula>
    </cfRule>
    <cfRule type="expression" dxfId="19" priority="28">
      <formula>AND(D7="壁面",G7="")</formula>
    </cfRule>
  </conditionalFormatting>
  <conditionalFormatting sqref="H7:H33">
    <cfRule type="expression" dxfId="18" priority="2">
      <formula>AND(D7="立看板",H7="")</formula>
    </cfRule>
    <cfRule type="expression" dxfId="17" priority="23">
      <formula>AND(D7="突出",H7="")</formula>
    </cfRule>
  </conditionalFormatting>
  <conditionalFormatting sqref="I7:I33">
    <cfRule type="expression" dxfId="16" priority="21">
      <formula>AND(D7&lt;&gt;"",I7="")</formula>
    </cfRule>
  </conditionalFormatting>
  <conditionalFormatting sqref="J7:J33">
    <cfRule type="expression" dxfId="15" priority="20">
      <formula>AND(D7&lt;&gt;"",J7="")</formula>
    </cfRule>
  </conditionalFormatting>
  <conditionalFormatting sqref="K7:K33">
    <cfRule type="expression" dxfId="14" priority="1">
      <formula>AND(D7="屋上",K7="")</formula>
    </cfRule>
  </conditionalFormatting>
  <conditionalFormatting sqref="L7:L33">
    <cfRule type="expression" dxfId="13" priority="9">
      <formula>AND(D7&lt;&gt;"",L7="")</formula>
    </cfRule>
  </conditionalFormatting>
  <conditionalFormatting sqref="M7:M33">
    <cfRule type="expression" dxfId="12" priority="7">
      <formula>AND(D7="突出",M7="")</formula>
    </cfRule>
  </conditionalFormatting>
  <conditionalFormatting sqref="N7:N33">
    <cfRule type="expression" dxfId="11" priority="6">
      <formula>AND(D7="突出",N7="")</formula>
    </cfRule>
  </conditionalFormatting>
  <conditionalFormatting sqref="O7:O33">
    <cfRule type="expression" dxfId="10" priority="5">
      <formula>AND($B$1="許可",D7="突出",O7="")</formula>
    </cfRule>
  </conditionalFormatting>
  <conditionalFormatting sqref="P7:P33">
    <cfRule type="expression" dxfId="9" priority="4">
      <formula>AND(D7="突出",P7="")</formula>
    </cfRule>
  </conditionalFormatting>
  <conditionalFormatting sqref="S7:S33">
    <cfRule type="expression" dxfId="8" priority="8">
      <formula>AND(D7="突出",S7="")</formula>
    </cfRule>
    <cfRule type="expression" dxfId="7" priority="16">
      <formula>AND(D7="屋上",S7="")</formula>
    </cfRule>
    <cfRule type="expression" dxfId="6" priority="17">
      <formula>AND(D7="壁幕",S7="")</formula>
    </cfRule>
    <cfRule type="expression" dxfId="5" priority="18">
      <formula>AND(D7="垣塀",S7="")</formula>
    </cfRule>
    <cfRule type="expression" dxfId="4" priority="19">
      <formula>AND(D7="壁面",S7="")</formula>
    </cfRule>
  </conditionalFormatting>
  <conditionalFormatting sqref="T7:T33">
    <cfRule type="expression" dxfId="3" priority="3">
      <formula>AND(D7="屋上",T7="")</formula>
    </cfRule>
    <cfRule type="expression" dxfId="2" priority="13">
      <formula>AND(D7="垣塀",T7="")</formula>
    </cfRule>
    <cfRule type="expression" dxfId="1" priority="14">
      <formula>AND(D7="壁幕",T7="")</formula>
    </cfRule>
    <cfRule type="expression" dxfId="0" priority="15">
      <formula>AND(D7="壁面",T7="")</formula>
    </cfRule>
  </conditionalFormatting>
  <dataValidations count="5">
    <dataValidation type="list" allowBlank="1" showInputMessage="1" showErrorMessage="1" sqref="C7:C33" xr:uid="{12DD0402-7E6D-4CEF-A1FB-25C670811647}">
      <formula1>" ,管理用"</formula1>
    </dataValidation>
    <dataValidation type="list" showInputMessage="1" showErrorMessage="1" sqref="M7:M33" xr:uid="{5D3DEF73-A083-4D4F-8D87-6A17AB98B1D3}">
      <formula1>"　,内,外"</formula1>
    </dataValidation>
    <dataValidation type="list" allowBlank="1" showInputMessage="1" showErrorMessage="1" sqref="E7:E33" xr:uid="{80ED125A-7C1B-466F-8E28-2B03FDECD689}">
      <formula1>"　,東,西,南,北"</formula1>
    </dataValidation>
    <dataValidation type="list" showInputMessage="1" showErrorMessage="1" sqref="P7:P33" xr:uid="{EA0DD517-90FF-4075-BB95-C853FF1DE980}">
      <formula1>"　,有,無"</formula1>
    </dataValidation>
    <dataValidation type="list" allowBlank="1" showInputMessage="1" showErrorMessage="1" sqref="D7:D33" xr:uid="{D51DD423-63A0-457B-AF59-7A929096A47A}">
      <formula1>"屋上,突出,壁面,壁幕,板塔,垣塀,のぼり,幕,立看板"</formula1>
    </dataValidation>
  </dataValidations>
  <pageMargins left="0.23622047244094491" right="0.23622047244094491" top="0.74803149606299213" bottom="0.74803149606299213" header="0.31496062992125984" footer="0.31496062992125984"/>
  <pageSetup paperSize="8" scale="61" fitToHeight="0" orientation="landscape" r:id="rId1"/>
  <rowBreaks count="1" manualBreakCount="1">
    <brk id="45" max="35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3</vt:i4>
      </vt:variant>
    </vt:vector>
  </HeadingPairs>
  <TitlesOfParts>
    <vt:vector size="6" baseType="lpstr">
      <vt:lpstr>個別基準一覧</vt:lpstr>
      <vt:lpstr>個別基準判定　関数表 (20251208)</vt:lpstr>
      <vt:lpstr>入力方法</vt:lpstr>
      <vt:lpstr>個別基準一覧!Print_Area</vt:lpstr>
      <vt:lpstr>'個別基準判定　関数表 (20251208)'!Print_Area</vt:lpstr>
      <vt:lpstr>入力方法!Print_Area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越智 経五</cp:lastModifiedBy>
  <cp:lastPrinted>2026-03-13T06:37:06Z</cp:lastPrinted>
  <dcterms:created xsi:type="dcterms:W3CDTF">2025-01-31T06:11:09Z</dcterms:created>
  <dcterms:modified xsi:type="dcterms:W3CDTF">2026-03-13T06:37:29Z</dcterms:modified>
</cp:coreProperties>
</file>