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障がい福祉課\事業者指定担当\０４指定(者児)＿02_04_処遇改善加算関係\R８年度\R７年度実績報告書\0624様式修正\"/>
    </mc:Choice>
  </mc:AlternateContent>
  <xr:revisionPtr revIDLastSave="0" documentId="13_ncr:1_{A46F79DC-A1C1-4A98-A86D-0451B4C5C9D6}"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<sst xmlns="http://schemas.openxmlformats.org/spreadsheetml/2006/main" count="4377" uniqueCount="2146">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</sst>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2.6640625" style="151" customWidth="1"/>
    <col min="13" max="17" width="2.77734375" style="151" customWidth="1"/>
    <col min="18" max="22" width="2.6640625" style="151" customWidth="1"/>
    <col min="23" max="23" width="14.109375" style="151" customWidth="1"/>
    <col min="24" max="24" width="25" style="151" customWidth="1"/>
    <col min="25" max="25" width="30.77734375" style="151" customWidth="1"/>
    <col min="26" max="26" width="8.6640625" customWidth="1"/>
    <col min="27" max="27" width="9.109375" customWidth="1"/>
    <col min="28" max="28" width="7.6640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47" t="s">
        <v>1</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81"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5" customHeight="1">
      <c r="A14" s="547" t="s">
        <v>1910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38"/>
      <c r="D18" s="539"/>
      <c r="E18" s="539"/>
      <c r="F18" s="539"/>
      <c r="G18" s="539"/>
      <c r="H18" s="539"/>
      <c r="I18" s="539"/>
      <c r="J18" s="539"/>
      <c r="K18" s="539"/>
      <c r="L18" s="540"/>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36" t="s">
        <v>8</v>
      </c>
      <c r="D22" s="536"/>
      <c r="E22" s="536"/>
      <c r="F22" s="536"/>
      <c r="G22" s="536"/>
      <c r="H22" s="536"/>
      <c r="I22" s="536"/>
      <c r="J22" s="536"/>
      <c r="K22" s="536"/>
      <c r="L22" s="537"/>
      <c r="M22" s="541"/>
      <c r="N22" s="542"/>
      <c r="O22" s="542"/>
      <c r="P22" s="542"/>
      <c r="Q22" s="542"/>
      <c r="R22" s="542"/>
      <c r="S22" s="542"/>
      <c r="T22" s="542"/>
      <c r="U22" s="542"/>
      <c r="V22" s="542"/>
      <c r="W22" s="543"/>
      <c r="X22" s="544"/>
      <c r="Y22" s="235"/>
      <c r="Z22" s="235"/>
      <c r="AA22" s="235"/>
    </row>
    <row r="23" spans="1:29" ht="20.100000000000001" customHeight="1" thickBot="1">
      <c r="A23" s="235"/>
      <c r="B23" s="388"/>
      <c r="C23" s="536" t="s">
        <v>9</v>
      </c>
      <c r="D23" s="536"/>
      <c r="E23" s="536"/>
      <c r="F23" s="536"/>
      <c r="G23" s="536"/>
      <c r="H23" s="536"/>
      <c r="I23" s="536"/>
      <c r="J23" s="536"/>
      <c r="K23" s="536"/>
      <c r="L23" s="537"/>
      <c r="M23" s="532"/>
      <c r="N23" s="533"/>
      <c r="O23" s="533"/>
      <c r="P23" s="533"/>
      <c r="Q23" s="533"/>
      <c r="R23" s="533"/>
      <c r="S23" s="533"/>
      <c r="T23" s="533"/>
      <c r="U23" s="564"/>
      <c r="V23" s="564"/>
      <c r="W23" s="565"/>
      <c r="X23" s="566"/>
      <c r="Y23" s="235"/>
      <c r="Z23" s="235"/>
      <c r="AA23" s="235"/>
      <c r="AC23" t="s">
        <v>10</v>
      </c>
    </row>
    <row r="24" spans="1:29" ht="20.100000000000001" customHeight="1" thickBot="1">
      <c r="A24" s="235"/>
      <c r="B24" s="387" t="s">
        <v>11</v>
      </c>
      <c r="C24" s="536" t="s">
        <v>12</v>
      </c>
      <c r="D24" s="536"/>
      <c r="E24" s="536"/>
      <c r="F24" s="536"/>
      <c r="G24" s="536"/>
      <c r="H24" s="536"/>
      <c r="I24" s="536"/>
      <c r="J24" s="536"/>
      <c r="K24" s="536"/>
      <c r="L24" s="537"/>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36" t="s">
        <v>14</v>
      </c>
      <c r="D25" s="536"/>
      <c r="E25" s="536"/>
      <c r="F25" s="536"/>
      <c r="G25" s="536"/>
      <c r="H25" s="536"/>
      <c r="I25" s="536"/>
      <c r="J25" s="536"/>
      <c r="K25" s="536"/>
      <c r="L25" s="537"/>
      <c r="M25" s="532"/>
      <c r="N25" s="533"/>
      <c r="O25" s="533"/>
      <c r="P25" s="533"/>
      <c r="Q25" s="533"/>
      <c r="R25" s="533"/>
      <c r="S25" s="533"/>
      <c r="T25" s="533"/>
      <c r="U25" s="561"/>
      <c r="V25" s="561"/>
      <c r="W25" s="562"/>
      <c r="X25" s="563"/>
      <c r="Y25" s="235"/>
      <c r="Z25" s="235"/>
      <c r="AA25" s="235"/>
    </row>
    <row r="26" spans="1:29" ht="20.100000000000001" customHeight="1">
      <c r="A26" s="235"/>
      <c r="B26" s="388"/>
      <c r="C26" s="536" t="s">
        <v>15</v>
      </c>
      <c r="D26" s="536"/>
      <c r="E26" s="536"/>
      <c r="F26" s="536"/>
      <c r="G26" s="536"/>
      <c r="H26" s="536"/>
      <c r="I26" s="536"/>
      <c r="J26" s="536"/>
      <c r="K26" s="536"/>
      <c r="L26" s="537"/>
      <c r="M26" s="532"/>
      <c r="N26" s="533"/>
      <c r="O26" s="533"/>
      <c r="P26" s="533"/>
      <c r="Q26" s="533"/>
      <c r="R26" s="533"/>
      <c r="S26" s="533"/>
      <c r="T26" s="533"/>
      <c r="U26" s="533"/>
      <c r="V26" s="533"/>
      <c r="W26" s="534"/>
      <c r="X26" s="535"/>
      <c r="Y26" s="235"/>
      <c r="Z26" s="235"/>
      <c r="AA26" s="235"/>
    </row>
    <row r="27" spans="1:29" ht="20.100000000000001" customHeight="1">
      <c r="A27" s="235"/>
      <c r="B27" s="387" t="s">
        <v>16</v>
      </c>
      <c r="C27" s="536" t="s">
        <v>17</v>
      </c>
      <c r="D27" s="536"/>
      <c r="E27" s="536"/>
      <c r="F27" s="536"/>
      <c r="G27" s="536"/>
      <c r="H27" s="536"/>
      <c r="I27" s="536"/>
      <c r="J27" s="536"/>
      <c r="K27" s="536"/>
      <c r="L27" s="537"/>
      <c r="M27" s="532"/>
      <c r="N27" s="533"/>
      <c r="O27" s="533"/>
      <c r="P27" s="533"/>
      <c r="Q27" s="533"/>
      <c r="R27" s="533"/>
      <c r="S27" s="533"/>
      <c r="T27" s="533"/>
      <c r="U27" s="533"/>
      <c r="V27" s="533"/>
      <c r="W27" s="534"/>
      <c r="X27" s="535"/>
      <c r="Y27" s="235"/>
      <c r="Z27" s="235"/>
      <c r="AA27" s="235"/>
    </row>
    <row r="28" spans="1:29" ht="20.100000000000001" customHeight="1">
      <c r="A28" s="235"/>
      <c r="B28" s="388"/>
      <c r="C28" s="536" t="s">
        <v>18</v>
      </c>
      <c r="D28" s="536"/>
      <c r="E28" s="536"/>
      <c r="F28" s="536"/>
      <c r="G28" s="536"/>
      <c r="H28" s="536"/>
      <c r="I28" s="536"/>
      <c r="J28" s="536"/>
      <c r="K28" s="536"/>
      <c r="L28" s="537"/>
      <c r="M28" s="555"/>
      <c r="N28" s="556"/>
      <c r="O28" s="556"/>
      <c r="P28" s="556"/>
      <c r="Q28" s="556"/>
      <c r="R28" s="556"/>
      <c r="S28" s="556"/>
      <c r="T28" s="556"/>
      <c r="U28" s="556"/>
      <c r="V28" s="556"/>
      <c r="W28" s="556"/>
      <c r="X28" s="557"/>
      <c r="Y28" s="235"/>
      <c r="Z28" s="235"/>
      <c r="AA28" s="235"/>
    </row>
    <row r="29" spans="1:29" ht="20.100000000000001" customHeight="1">
      <c r="A29" s="235"/>
      <c r="B29" s="558" t="s">
        <v>19</v>
      </c>
      <c r="C29" s="536" t="s">
        <v>8</v>
      </c>
      <c r="D29" s="536"/>
      <c r="E29" s="536"/>
      <c r="F29" s="536"/>
      <c r="G29" s="536"/>
      <c r="H29" s="536"/>
      <c r="I29" s="536"/>
      <c r="J29" s="536"/>
      <c r="K29" s="536"/>
      <c r="L29" s="537"/>
      <c r="M29" s="532"/>
      <c r="N29" s="533"/>
      <c r="O29" s="533"/>
      <c r="P29" s="533"/>
      <c r="Q29" s="533"/>
      <c r="R29" s="533"/>
      <c r="S29" s="533"/>
      <c r="T29" s="533"/>
      <c r="U29" s="533"/>
      <c r="V29" s="533"/>
      <c r="W29" s="534"/>
      <c r="X29" s="535"/>
      <c r="Y29" s="235"/>
      <c r="Z29" s="235"/>
      <c r="AA29" s="235"/>
    </row>
    <row r="30" spans="1:29" ht="20.100000000000001" customHeight="1">
      <c r="A30" s="235"/>
      <c r="B30" s="559"/>
      <c r="C30" s="560" t="s">
        <v>18</v>
      </c>
      <c r="D30" s="560"/>
      <c r="E30" s="560"/>
      <c r="F30" s="560"/>
      <c r="G30" s="560"/>
      <c r="H30" s="560"/>
      <c r="I30" s="560"/>
      <c r="J30" s="560"/>
      <c r="K30" s="560"/>
      <c r="L30" s="560"/>
      <c r="M30" s="532"/>
      <c r="N30" s="533"/>
      <c r="O30" s="533"/>
      <c r="P30" s="533"/>
      <c r="Q30" s="533"/>
      <c r="R30" s="533"/>
      <c r="S30" s="533"/>
      <c r="T30" s="533"/>
      <c r="U30" s="533"/>
      <c r="V30" s="533"/>
      <c r="W30" s="534"/>
      <c r="X30" s="535"/>
      <c r="Y30" s="235"/>
      <c r="Z30" s="235"/>
      <c r="AA30" s="235"/>
    </row>
    <row r="31" spans="1:29" ht="20.100000000000001" customHeight="1">
      <c r="A31" s="235"/>
      <c r="B31" s="387" t="s">
        <v>20</v>
      </c>
      <c r="C31" s="536" t="s">
        <v>21</v>
      </c>
      <c r="D31" s="536"/>
      <c r="E31" s="536"/>
      <c r="F31" s="536"/>
      <c r="G31" s="536"/>
      <c r="H31" s="536"/>
      <c r="I31" s="536"/>
      <c r="J31" s="536"/>
      <c r="K31" s="536"/>
      <c r="L31" s="537"/>
      <c r="M31" s="548"/>
      <c r="N31" s="549"/>
      <c r="O31" s="549"/>
      <c r="P31" s="549"/>
      <c r="Q31" s="549"/>
      <c r="R31" s="549"/>
      <c r="S31" s="549"/>
      <c r="T31" s="549"/>
      <c r="U31" s="549"/>
      <c r="V31" s="549"/>
      <c r="W31" s="549"/>
      <c r="X31" s="550"/>
      <c r="Y31" s="235"/>
      <c r="Z31" s="235"/>
      <c r="AA31" s="235"/>
    </row>
    <row r="32" spans="1:29" ht="20.100000000000001" customHeight="1" thickBot="1">
      <c r="A32" s="235"/>
      <c r="B32" s="393"/>
      <c r="C32" s="536" t="s">
        <v>22</v>
      </c>
      <c r="D32" s="536"/>
      <c r="E32" s="536"/>
      <c r="F32" s="536"/>
      <c r="G32" s="536"/>
      <c r="H32" s="536"/>
      <c r="I32" s="536"/>
      <c r="J32" s="536"/>
      <c r="K32" s="536"/>
      <c r="L32" s="537"/>
      <c r="M32" s="551"/>
      <c r="N32" s="552"/>
      <c r="O32" s="552"/>
      <c r="P32" s="552"/>
      <c r="Q32" s="552"/>
      <c r="R32" s="552"/>
      <c r="S32" s="552"/>
      <c r="T32" s="552"/>
      <c r="U32" s="552"/>
      <c r="V32" s="552"/>
      <c r="W32" s="553"/>
      <c r="X32" s="554"/>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2">
      <c r="A36" s="235"/>
      <c r="B36" s="39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row>
    <row r="37" spans="1:27" ht="28.5" customHeight="1">
      <c r="A37" s="235"/>
      <c r="B37" s="528" t="s">
        <v>24</v>
      </c>
      <c r="C37" s="546" t="s">
        <v>2006</v>
      </c>
      <c r="D37" s="528"/>
      <c r="E37" s="528"/>
      <c r="F37" s="528"/>
      <c r="G37" s="528"/>
      <c r="H37" s="528"/>
      <c r="I37" s="528"/>
      <c r="J37" s="528"/>
      <c r="K37" s="528"/>
      <c r="L37" s="528"/>
      <c r="M37" s="528" t="s">
        <v>25</v>
      </c>
      <c r="N37" s="528"/>
      <c r="O37" s="528"/>
      <c r="P37" s="528"/>
      <c r="Q37" s="528"/>
      <c r="R37" s="583" t="s">
        <v>26</v>
      </c>
      <c r="S37" s="584"/>
      <c r="T37" s="584"/>
      <c r="U37" s="584"/>
      <c r="V37" s="584"/>
      <c r="W37" s="585"/>
      <c r="X37" s="528" t="s">
        <v>27</v>
      </c>
      <c r="Y37" s="530" t="s">
        <v>28</v>
      </c>
      <c r="Z37" s="546" t="s">
        <v>1972</v>
      </c>
      <c r="AA37" s="396"/>
    </row>
    <row r="38" spans="1:27" ht="28.5" customHeight="1" thickBot="1">
      <c r="A38" s="235"/>
      <c r="B38" s="528"/>
      <c r="C38" s="529"/>
      <c r="D38" s="529"/>
      <c r="E38" s="529"/>
      <c r="F38" s="529"/>
      <c r="G38" s="529"/>
      <c r="H38" s="529"/>
      <c r="I38" s="529"/>
      <c r="J38" s="529"/>
      <c r="K38" s="529"/>
      <c r="L38" s="529"/>
      <c r="M38" s="529"/>
      <c r="N38" s="529"/>
      <c r="O38" s="529"/>
      <c r="P38" s="529"/>
      <c r="Q38" s="529"/>
      <c r="R38" s="579" t="s">
        <v>29</v>
      </c>
      <c r="S38" s="529"/>
      <c r="T38" s="529"/>
      <c r="U38" s="529"/>
      <c r="V38" s="529"/>
      <c r="W38" s="397" t="s">
        <v>30</v>
      </c>
      <c r="X38" s="529"/>
      <c r="Y38" s="531"/>
      <c r="Z38" s="546"/>
      <c r="AA38" s="394"/>
    </row>
    <row r="39" spans="1:27" ht="33.9" customHeight="1">
      <c r="A39" s="235"/>
      <c r="B39" s="398">
        <v>1</v>
      </c>
      <c r="C39" s="586"/>
      <c r="D39" s="587"/>
      <c r="E39" s="587"/>
      <c r="F39" s="587"/>
      <c r="G39" s="587"/>
      <c r="H39" s="587"/>
      <c r="I39" s="587"/>
      <c r="J39" s="587"/>
      <c r="K39" s="587"/>
      <c r="L39" s="588"/>
      <c r="M39" s="580"/>
      <c r="N39" s="581"/>
      <c r="O39" s="581"/>
      <c r="P39" s="581"/>
      <c r="Q39" s="582"/>
      <c r="R39" s="575"/>
      <c r="S39" s="575"/>
      <c r="T39" s="575"/>
      <c r="U39" s="575"/>
      <c r="V39" s="575"/>
      <c r="W39" s="403"/>
      <c r="X39" s="403"/>
      <c r="Y39" s="35"/>
      <c r="Z39" s="399" t="str">
        <f>IFERROR(VLOOKUP(Y39, 【参考】数式用!$A$2:$B$50, 2, FALSE), "")</f>
        <v/>
      </c>
      <c r="AA39" s="400"/>
    </row>
    <row r="40" spans="1:27" ht="33.9" customHeight="1">
      <c r="A40" s="235"/>
      <c r="B40" s="401">
        <f>B39+1</f>
        <v>2</v>
      </c>
      <c r="C40" s="569"/>
      <c r="D40" s="570"/>
      <c r="E40" s="570"/>
      <c r="F40" s="570"/>
      <c r="G40" s="570"/>
      <c r="H40" s="570"/>
      <c r="I40" s="570"/>
      <c r="J40" s="570"/>
      <c r="K40" s="570"/>
      <c r="L40" s="571"/>
      <c r="M40" s="576"/>
      <c r="N40" s="577"/>
      <c r="O40" s="577"/>
      <c r="P40" s="577"/>
      <c r="Q40" s="578"/>
      <c r="R40" s="575"/>
      <c r="S40" s="575"/>
      <c r="T40" s="575"/>
      <c r="U40" s="575"/>
      <c r="V40" s="575"/>
      <c r="W40" s="403"/>
      <c r="X40" s="4"/>
      <c r="Y40" s="5"/>
      <c r="Z40" s="399" t="str">
        <f>IFERROR(VLOOKUP(Y40, 【参考】数式用!$A$2:$B$50, 2, FALSE), "")</f>
        <v/>
      </c>
      <c r="AA40" s="400"/>
    </row>
    <row r="41" spans="1:27" ht="33.9" customHeight="1">
      <c r="A41" s="235"/>
      <c r="B41" s="401">
        <f t="shared" ref="B41:B104" si="0">B40+1</f>
        <v>3</v>
      </c>
      <c r="C41" s="569"/>
      <c r="D41" s="570"/>
      <c r="E41" s="570"/>
      <c r="F41" s="570"/>
      <c r="G41" s="570"/>
      <c r="H41" s="570"/>
      <c r="I41" s="570"/>
      <c r="J41" s="570"/>
      <c r="K41" s="570"/>
      <c r="L41" s="571"/>
      <c r="M41" s="576"/>
      <c r="N41" s="577"/>
      <c r="O41" s="577"/>
      <c r="P41" s="577"/>
      <c r="Q41" s="578"/>
      <c r="R41" s="575"/>
      <c r="S41" s="575"/>
      <c r="T41" s="575"/>
      <c r="U41" s="575"/>
      <c r="V41" s="575"/>
      <c r="W41" s="403"/>
      <c r="X41" s="4"/>
      <c r="Y41" s="5"/>
      <c r="Z41" s="399" t="str">
        <f>IFERROR(VLOOKUP(Y41, 【参考】数式用!$A$2:$B$50, 2, FALSE), "")</f>
        <v/>
      </c>
      <c r="AA41" s="400"/>
    </row>
    <row r="42" spans="1:27" ht="33.9" customHeight="1">
      <c r="A42" s="235"/>
      <c r="B42" s="401">
        <f t="shared" si="0"/>
        <v>4</v>
      </c>
      <c r="C42" s="569"/>
      <c r="D42" s="570"/>
      <c r="E42" s="570"/>
      <c r="F42" s="570"/>
      <c r="G42" s="570"/>
      <c r="H42" s="570"/>
      <c r="I42" s="570"/>
      <c r="J42" s="570"/>
      <c r="K42" s="570"/>
      <c r="L42" s="571"/>
      <c r="M42" s="576"/>
      <c r="N42" s="577"/>
      <c r="O42" s="577"/>
      <c r="P42" s="577"/>
      <c r="Q42" s="578"/>
      <c r="R42" s="575"/>
      <c r="S42" s="575"/>
      <c r="T42" s="575"/>
      <c r="U42" s="575"/>
      <c r="V42" s="575"/>
      <c r="W42" s="403"/>
      <c r="X42" s="4"/>
      <c r="Y42" s="5"/>
      <c r="Z42" s="399" t="str">
        <f>IFERROR(VLOOKUP(Y42, 【参考】数式用!$A$2:$B$50, 2, FALSE), "")</f>
        <v/>
      </c>
      <c r="AA42" s="400"/>
    </row>
    <row r="43" spans="1:27" ht="33.9" customHeight="1">
      <c r="A43" s="235"/>
      <c r="B43" s="401">
        <f t="shared" si="0"/>
        <v>5</v>
      </c>
      <c r="C43" s="569"/>
      <c r="D43" s="570"/>
      <c r="E43" s="570"/>
      <c r="F43" s="570"/>
      <c r="G43" s="570"/>
      <c r="H43" s="570"/>
      <c r="I43" s="570"/>
      <c r="J43" s="570"/>
      <c r="K43" s="570"/>
      <c r="L43" s="571"/>
      <c r="M43" s="576"/>
      <c r="N43" s="577"/>
      <c r="O43" s="577"/>
      <c r="P43" s="577"/>
      <c r="Q43" s="578"/>
      <c r="R43" s="575"/>
      <c r="S43" s="575"/>
      <c r="T43" s="575"/>
      <c r="U43" s="575"/>
      <c r="V43" s="575"/>
      <c r="W43" s="403"/>
      <c r="X43" s="4"/>
      <c r="Y43" s="5"/>
      <c r="Z43" s="399" t="str">
        <f>IFERROR(VLOOKUP(Y43, 【参考】数式用!$A$2:$B$50, 2, FALSE), "")</f>
        <v/>
      </c>
      <c r="AA43" s="400"/>
    </row>
    <row r="44" spans="1:27" ht="33.9" customHeight="1">
      <c r="A44" s="235"/>
      <c r="B44" s="401">
        <f t="shared" si="0"/>
        <v>6</v>
      </c>
      <c r="C44" s="569"/>
      <c r="D44" s="570"/>
      <c r="E44" s="570"/>
      <c r="F44" s="570"/>
      <c r="G44" s="570"/>
      <c r="H44" s="570"/>
      <c r="I44" s="570"/>
      <c r="J44" s="570"/>
      <c r="K44" s="570"/>
      <c r="L44" s="571"/>
      <c r="M44" s="576"/>
      <c r="N44" s="577"/>
      <c r="O44" s="577"/>
      <c r="P44" s="577"/>
      <c r="Q44" s="578"/>
      <c r="R44" s="575"/>
      <c r="S44" s="575"/>
      <c r="T44" s="575"/>
      <c r="U44" s="575"/>
      <c r="V44" s="575"/>
      <c r="W44" s="403"/>
      <c r="X44" s="4"/>
      <c r="Y44" s="5"/>
      <c r="Z44" s="399" t="str">
        <f>IFERROR(VLOOKUP(Y44, 【参考】数式用!$A$2:$B$50, 2, FALSE), "")</f>
        <v/>
      </c>
      <c r="AA44" s="400"/>
    </row>
    <row r="45" spans="1:27" ht="33.9" customHeight="1">
      <c r="A45" s="235"/>
      <c r="B45" s="401">
        <f t="shared" si="0"/>
        <v>7</v>
      </c>
      <c r="C45" s="569"/>
      <c r="D45" s="570"/>
      <c r="E45" s="570"/>
      <c r="F45" s="570"/>
      <c r="G45" s="570"/>
      <c r="H45" s="570"/>
      <c r="I45" s="570"/>
      <c r="J45" s="570"/>
      <c r="K45" s="570"/>
      <c r="L45" s="571"/>
      <c r="M45" s="576"/>
      <c r="N45" s="577"/>
      <c r="O45" s="577"/>
      <c r="P45" s="577"/>
      <c r="Q45" s="578"/>
      <c r="R45" s="575"/>
      <c r="S45" s="575"/>
      <c r="T45" s="575"/>
      <c r="U45" s="575"/>
      <c r="V45" s="575"/>
      <c r="W45" s="403"/>
      <c r="X45" s="4"/>
      <c r="Y45" s="39"/>
      <c r="Z45" s="399" t="str">
        <f>IFERROR(VLOOKUP(Y45, 【参考】数式用!$A$2:$B$50, 2, FALSE), "")</f>
        <v/>
      </c>
      <c r="AA45" s="400"/>
    </row>
    <row r="46" spans="1:27" ht="33.9" customHeight="1">
      <c r="A46" s="235"/>
      <c r="B46" s="401">
        <f t="shared" si="0"/>
        <v>8</v>
      </c>
      <c r="C46" s="569"/>
      <c r="D46" s="570"/>
      <c r="E46" s="570"/>
      <c r="F46" s="570"/>
      <c r="G46" s="570"/>
      <c r="H46" s="570"/>
      <c r="I46" s="570"/>
      <c r="J46" s="570"/>
      <c r="K46" s="570"/>
      <c r="L46" s="571"/>
      <c r="M46" s="572"/>
      <c r="N46" s="573"/>
      <c r="O46" s="573"/>
      <c r="P46" s="573"/>
      <c r="Q46" s="574"/>
      <c r="R46" s="575"/>
      <c r="S46" s="575"/>
      <c r="T46" s="575"/>
      <c r="U46" s="575"/>
      <c r="V46" s="575"/>
      <c r="W46" s="403"/>
      <c r="X46" s="4"/>
      <c r="Y46" s="39"/>
      <c r="Z46" s="399" t="str">
        <f>IFERROR(VLOOKUP(Y46, 【参考】数式用!$A$2:$B$50, 2, FALSE), "")</f>
        <v/>
      </c>
      <c r="AA46" s="400"/>
    </row>
    <row r="47" spans="1:27" ht="33.9" customHeight="1">
      <c r="A47" s="235"/>
      <c r="B47" s="401">
        <f t="shared" si="0"/>
        <v>9</v>
      </c>
      <c r="C47" s="569"/>
      <c r="D47" s="570"/>
      <c r="E47" s="570"/>
      <c r="F47" s="570"/>
      <c r="G47" s="570"/>
      <c r="H47" s="570"/>
      <c r="I47" s="570"/>
      <c r="J47" s="570"/>
      <c r="K47" s="570"/>
      <c r="L47" s="571"/>
      <c r="M47" s="572"/>
      <c r="N47" s="573"/>
      <c r="O47" s="573"/>
      <c r="P47" s="573"/>
      <c r="Q47" s="574"/>
      <c r="R47" s="575"/>
      <c r="S47" s="575"/>
      <c r="T47" s="575"/>
      <c r="U47" s="575"/>
      <c r="V47" s="575"/>
      <c r="W47" s="403"/>
      <c r="X47" s="4"/>
      <c r="Y47" s="5"/>
      <c r="Z47" s="399" t="str">
        <f>IFERROR(VLOOKUP(Y47, 【参考】数式用!$A$2:$B$50, 2, FALSE), "")</f>
        <v/>
      </c>
      <c r="AA47" s="400"/>
    </row>
    <row r="48" spans="1:27" ht="33.9" customHeight="1">
      <c r="A48" s="235"/>
      <c r="B48" s="401">
        <f t="shared" si="0"/>
        <v>10</v>
      </c>
      <c r="C48" s="569"/>
      <c r="D48" s="570"/>
      <c r="E48" s="570"/>
      <c r="F48" s="570"/>
      <c r="G48" s="570"/>
      <c r="H48" s="570"/>
      <c r="I48" s="570"/>
      <c r="J48" s="570"/>
      <c r="K48" s="570"/>
      <c r="L48" s="571"/>
      <c r="M48" s="572"/>
      <c r="N48" s="573"/>
      <c r="O48" s="573"/>
      <c r="P48" s="573"/>
      <c r="Q48" s="574"/>
      <c r="R48" s="575"/>
      <c r="S48" s="575"/>
      <c r="T48" s="575"/>
      <c r="U48" s="575"/>
      <c r="V48" s="575"/>
      <c r="W48" s="403"/>
      <c r="X48" s="4"/>
      <c r="Y48" s="39"/>
      <c r="Z48" s="399" t="str">
        <f>IFERROR(VLOOKUP(Y48, 【参考】数式用!$A$2:$B$50, 2, FALSE), "")</f>
        <v/>
      </c>
      <c r="AA48" s="400"/>
    </row>
    <row r="49" spans="1:27" ht="33.9" customHeight="1">
      <c r="A49" s="235"/>
      <c r="B49" s="401">
        <f t="shared" si="0"/>
        <v>11</v>
      </c>
      <c r="C49" s="569"/>
      <c r="D49" s="570"/>
      <c r="E49" s="570"/>
      <c r="F49" s="570"/>
      <c r="G49" s="570"/>
      <c r="H49" s="570"/>
      <c r="I49" s="570"/>
      <c r="J49" s="570"/>
      <c r="K49" s="570"/>
      <c r="L49" s="571"/>
      <c r="M49" s="572"/>
      <c r="N49" s="573"/>
      <c r="O49" s="573"/>
      <c r="P49" s="573"/>
      <c r="Q49" s="574"/>
      <c r="R49" s="575"/>
      <c r="S49" s="575"/>
      <c r="T49" s="575"/>
      <c r="U49" s="575"/>
      <c r="V49" s="575"/>
      <c r="W49" s="403"/>
      <c r="X49" s="4"/>
      <c r="Y49" s="5"/>
      <c r="Z49" s="399" t="str">
        <f>IFERROR(VLOOKUP(Y49, 【参考】数式用!$A$2:$B$50, 2, FALSE), "")</f>
        <v/>
      </c>
      <c r="AA49" s="400"/>
    </row>
    <row r="50" spans="1:27" ht="33.9" customHeight="1">
      <c r="A50" s="235"/>
      <c r="B50" s="401">
        <f t="shared" si="0"/>
        <v>12</v>
      </c>
      <c r="C50" s="569"/>
      <c r="D50" s="570"/>
      <c r="E50" s="570"/>
      <c r="F50" s="570"/>
      <c r="G50" s="570"/>
      <c r="H50" s="570"/>
      <c r="I50" s="570"/>
      <c r="J50" s="570"/>
      <c r="K50" s="570"/>
      <c r="L50" s="571"/>
      <c r="M50" s="572"/>
      <c r="N50" s="573"/>
      <c r="O50" s="573"/>
      <c r="P50" s="573"/>
      <c r="Q50" s="574"/>
      <c r="R50" s="575"/>
      <c r="S50" s="575"/>
      <c r="T50" s="575"/>
      <c r="U50" s="575"/>
      <c r="V50" s="575"/>
      <c r="W50" s="403"/>
      <c r="X50" s="4"/>
      <c r="Y50" s="5"/>
      <c r="Z50" s="399" t="str">
        <f>IFERROR(VLOOKUP(Y50, 【参考】数式用!$A$2:$B$50, 2, FALSE), "")</f>
        <v/>
      </c>
      <c r="AA50" s="400"/>
    </row>
    <row r="51" spans="1:27" ht="33.9" customHeight="1">
      <c r="A51" s="235"/>
      <c r="B51" s="401">
        <f t="shared" si="0"/>
        <v>13</v>
      </c>
      <c r="C51" s="569"/>
      <c r="D51" s="570"/>
      <c r="E51" s="570"/>
      <c r="F51" s="570"/>
      <c r="G51" s="570"/>
      <c r="H51" s="570"/>
      <c r="I51" s="570"/>
      <c r="J51" s="570"/>
      <c r="K51" s="570"/>
      <c r="L51" s="571"/>
      <c r="M51" s="572"/>
      <c r="N51" s="573"/>
      <c r="O51" s="573"/>
      <c r="P51" s="573"/>
      <c r="Q51" s="574"/>
      <c r="R51" s="575"/>
      <c r="S51" s="575"/>
      <c r="T51" s="575"/>
      <c r="U51" s="575"/>
      <c r="V51" s="575"/>
      <c r="W51" s="403"/>
      <c r="X51" s="4"/>
      <c r="Y51" s="5"/>
      <c r="Z51" s="399" t="str">
        <f>IFERROR(VLOOKUP(Y51, 【参考】数式用!$A$2:$B$50, 2, FALSE), "")</f>
        <v/>
      </c>
      <c r="AA51" s="400"/>
    </row>
    <row r="52" spans="1:27" ht="33.9" customHeight="1">
      <c r="A52" s="235"/>
      <c r="B52" s="401">
        <f t="shared" si="0"/>
        <v>14</v>
      </c>
      <c r="C52" s="569"/>
      <c r="D52" s="570"/>
      <c r="E52" s="570"/>
      <c r="F52" s="570"/>
      <c r="G52" s="570"/>
      <c r="H52" s="570"/>
      <c r="I52" s="570"/>
      <c r="J52" s="570"/>
      <c r="K52" s="570"/>
      <c r="L52" s="571"/>
      <c r="M52" s="572"/>
      <c r="N52" s="573"/>
      <c r="O52" s="573"/>
      <c r="P52" s="573"/>
      <c r="Q52" s="574"/>
      <c r="R52" s="575"/>
      <c r="S52" s="575"/>
      <c r="T52" s="575"/>
      <c r="U52" s="575"/>
      <c r="V52" s="575"/>
      <c r="W52" s="403"/>
      <c r="X52" s="4"/>
      <c r="Y52" s="5"/>
      <c r="Z52" s="399" t="str">
        <f>IFERROR(VLOOKUP(Y52, 【参考】数式用!$A$2:$B$50, 2, FALSE), "")</f>
        <v/>
      </c>
      <c r="AA52" s="400"/>
    </row>
    <row r="53" spans="1:27" ht="33.9" customHeight="1">
      <c r="A53" s="235"/>
      <c r="B53" s="401">
        <f t="shared" si="0"/>
        <v>15</v>
      </c>
      <c r="C53" s="569"/>
      <c r="D53" s="570"/>
      <c r="E53" s="570"/>
      <c r="F53" s="570"/>
      <c r="G53" s="570"/>
      <c r="H53" s="570"/>
      <c r="I53" s="570"/>
      <c r="J53" s="570"/>
      <c r="K53" s="570"/>
      <c r="L53" s="571"/>
      <c r="M53" s="572"/>
      <c r="N53" s="573"/>
      <c r="O53" s="573"/>
      <c r="P53" s="573"/>
      <c r="Q53" s="574"/>
      <c r="R53" s="575"/>
      <c r="S53" s="575"/>
      <c r="T53" s="575"/>
      <c r="U53" s="575"/>
      <c r="V53" s="575"/>
      <c r="W53" s="403"/>
      <c r="X53" s="4"/>
      <c r="Y53" s="5"/>
      <c r="Z53" s="399" t="str">
        <f>IFERROR(VLOOKUP(Y53, 【参考】数式用!$A$2:$B$50, 2, FALSE), "")</f>
        <v/>
      </c>
      <c r="AA53" s="400"/>
    </row>
    <row r="54" spans="1:27" ht="33.9" customHeight="1">
      <c r="A54" s="235"/>
      <c r="B54" s="401">
        <f t="shared" si="0"/>
        <v>16</v>
      </c>
      <c r="C54" s="569"/>
      <c r="D54" s="570"/>
      <c r="E54" s="570"/>
      <c r="F54" s="570"/>
      <c r="G54" s="570"/>
      <c r="H54" s="570"/>
      <c r="I54" s="570"/>
      <c r="J54" s="570"/>
      <c r="K54" s="570"/>
      <c r="L54" s="571"/>
      <c r="M54" s="572"/>
      <c r="N54" s="573"/>
      <c r="O54" s="573"/>
      <c r="P54" s="573"/>
      <c r="Q54" s="574"/>
      <c r="R54" s="575"/>
      <c r="S54" s="575"/>
      <c r="T54" s="575"/>
      <c r="U54" s="575"/>
      <c r="V54" s="575"/>
      <c r="W54" s="403"/>
      <c r="X54" s="4"/>
      <c r="Y54" s="5"/>
      <c r="Z54" s="399" t="str">
        <f>IFERROR(VLOOKUP(Y54, 【参考】数式用!$A$2:$B$50, 2, FALSE), "")</f>
        <v/>
      </c>
      <c r="AA54" s="400"/>
    </row>
    <row r="55" spans="1:27" ht="33.9" customHeight="1">
      <c r="A55" s="235"/>
      <c r="B55" s="401">
        <f t="shared" si="0"/>
        <v>17</v>
      </c>
      <c r="C55" s="569"/>
      <c r="D55" s="570"/>
      <c r="E55" s="570"/>
      <c r="F55" s="570"/>
      <c r="G55" s="570"/>
      <c r="H55" s="570"/>
      <c r="I55" s="570"/>
      <c r="J55" s="570"/>
      <c r="K55" s="570"/>
      <c r="L55" s="571"/>
      <c r="M55" s="572"/>
      <c r="N55" s="573"/>
      <c r="O55" s="573"/>
      <c r="P55" s="573"/>
      <c r="Q55" s="574"/>
      <c r="R55" s="575"/>
      <c r="S55" s="575"/>
      <c r="T55" s="575"/>
      <c r="U55" s="575"/>
      <c r="V55" s="575"/>
      <c r="W55" s="403"/>
      <c r="X55" s="4"/>
      <c r="Y55" s="5"/>
      <c r="Z55" s="399" t="str">
        <f>IFERROR(VLOOKUP(Y55, 【参考】数式用!$A$2:$B$50, 2, FALSE), "")</f>
        <v/>
      </c>
      <c r="AA55" s="400"/>
    </row>
    <row r="56" spans="1:27" ht="33.9" customHeight="1">
      <c r="A56" s="235"/>
      <c r="B56" s="401">
        <f t="shared" si="0"/>
        <v>18</v>
      </c>
      <c r="C56" s="569"/>
      <c r="D56" s="570"/>
      <c r="E56" s="570"/>
      <c r="F56" s="570"/>
      <c r="G56" s="570"/>
      <c r="H56" s="570"/>
      <c r="I56" s="570"/>
      <c r="J56" s="570"/>
      <c r="K56" s="570"/>
      <c r="L56" s="571"/>
      <c r="M56" s="572"/>
      <c r="N56" s="573"/>
      <c r="O56" s="573"/>
      <c r="P56" s="573"/>
      <c r="Q56" s="574"/>
      <c r="R56" s="575"/>
      <c r="S56" s="575"/>
      <c r="T56" s="575"/>
      <c r="U56" s="575"/>
      <c r="V56" s="575"/>
      <c r="W56" s="403"/>
      <c r="X56" s="4"/>
      <c r="Y56" s="5"/>
      <c r="Z56" s="399" t="str">
        <f>IFERROR(VLOOKUP(Y56, 【参考】数式用!$A$2:$B$50, 2, FALSE), "")</f>
        <v/>
      </c>
      <c r="AA56" s="400"/>
    </row>
    <row r="57" spans="1:27" ht="33.9" customHeight="1">
      <c r="A57" s="235"/>
      <c r="B57" s="401">
        <f t="shared" si="0"/>
        <v>19</v>
      </c>
      <c r="C57" s="569"/>
      <c r="D57" s="570"/>
      <c r="E57" s="570"/>
      <c r="F57" s="570"/>
      <c r="G57" s="570"/>
      <c r="H57" s="570"/>
      <c r="I57" s="570"/>
      <c r="J57" s="570"/>
      <c r="K57" s="570"/>
      <c r="L57" s="571"/>
      <c r="M57" s="572"/>
      <c r="N57" s="573"/>
      <c r="O57" s="573"/>
      <c r="P57" s="573"/>
      <c r="Q57" s="574"/>
      <c r="R57" s="575"/>
      <c r="S57" s="575"/>
      <c r="T57" s="575"/>
      <c r="U57" s="575"/>
      <c r="V57" s="575"/>
      <c r="W57" s="403"/>
      <c r="X57" s="4"/>
      <c r="Y57" s="5"/>
      <c r="Z57" s="399" t="str">
        <f>IFERROR(VLOOKUP(Y57, 【参考】数式用!$A$2:$B$50, 2, FALSE), "")</f>
        <v/>
      </c>
      <c r="AA57" s="400"/>
    </row>
    <row r="58" spans="1:27" ht="33.9" customHeight="1">
      <c r="A58" s="235"/>
      <c r="B58" s="401">
        <f t="shared" si="0"/>
        <v>20</v>
      </c>
      <c r="C58" s="569"/>
      <c r="D58" s="570"/>
      <c r="E58" s="570"/>
      <c r="F58" s="570"/>
      <c r="G58" s="570"/>
      <c r="H58" s="570"/>
      <c r="I58" s="570"/>
      <c r="J58" s="570"/>
      <c r="K58" s="570"/>
      <c r="L58" s="571"/>
      <c r="M58" s="572"/>
      <c r="N58" s="573"/>
      <c r="O58" s="573"/>
      <c r="P58" s="573"/>
      <c r="Q58" s="574"/>
      <c r="R58" s="575"/>
      <c r="S58" s="575"/>
      <c r="T58" s="575"/>
      <c r="U58" s="575"/>
      <c r="V58" s="575"/>
      <c r="W58" s="403"/>
      <c r="X58" s="4"/>
      <c r="Y58" s="5"/>
      <c r="Z58" s="399" t="str">
        <f>IFERROR(VLOOKUP(Y58, 【参考】数式用!$A$2:$B$50, 2, FALSE), "")</f>
        <v/>
      </c>
      <c r="AA58" s="400"/>
    </row>
    <row r="59" spans="1:27" ht="33.9" customHeight="1">
      <c r="A59" s="235"/>
      <c r="B59" s="401">
        <f t="shared" si="0"/>
        <v>21</v>
      </c>
      <c r="C59" s="569"/>
      <c r="D59" s="570"/>
      <c r="E59" s="570"/>
      <c r="F59" s="570"/>
      <c r="G59" s="570"/>
      <c r="H59" s="570"/>
      <c r="I59" s="570"/>
      <c r="J59" s="570"/>
      <c r="K59" s="570"/>
      <c r="L59" s="571"/>
      <c r="M59" s="572"/>
      <c r="N59" s="573"/>
      <c r="O59" s="573"/>
      <c r="P59" s="573"/>
      <c r="Q59" s="574"/>
      <c r="R59" s="575"/>
      <c r="S59" s="575"/>
      <c r="T59" s="575"/>
      <c r="U59" s="575"/>
      <c r="V59" s="575"/>
      <c r="W59" s="403"/>
      <c r="X59" s="4"/>
      <c r="Y59" s="5"/>
      <c r="Z59" s="399" t="str">
        <f>IFERROR(VLOOKUP(Y59, 【参考】数式用!$A$2:$B$50, 2, FALSE), "")</f>
        <v/>
      </c>
      <c r="AA59" s="400"/>
    </row>
    <row r="60" spans="1:27" ht="33.9" customHeight="1">
      <c r="A60" s="235"/>
      <c r="B60" s="401">
        <f t="shared" si="0"/>
        <v>22</v>
      </c>
      <c r="C60" s="569"/>
      <c r="D60" s="570"/>
      <c r="E60" s="570"/>
      <c r="F60" s="570"/>
      <c r="G60" s="570"/>
      <c r="H60" s="570"/>
      <c r="I60" s="570"/>
      <c r="J60" s="570"/>
      <c r="K60" s="570"/>
      <c r="L60" s="571"/>
      <c r="M60" s="572"/>
      <c r="N60" s="573"/>
      <c r="O60" s="573"/>
      <c r="P60" s="573"/>
      <c r="Q60" s="574"/>
      <c r="R60" s="575"/>
      <c r="S60" s="575"/>
      <c r="T60" s="575"/>
      <c r="U60" s="575"/>
      <c r="V60" s="575"/>
      <c r="W60" s="403"/>
      <c r="X60" s="4"/>
      <c r="Y60" s="5"/>
      <c r="Z60" s="399" t="str">
        <f>IFERROR(VLOOKUP(Y60, 【参考】数式用!$A$2:$B$50, 2, FALSE), "")</f>
        <v/>
      </c>
      <c r="AA60" s="400"/>
    </row>
    <row r="61" spans="1:27" ht="33.9" customHeight="1">
      <c r="A61" s="235"/>
      <c r="B61" s="401">
        <f t="shared" si="0"/>
        <v>23</v>
      </c>
      <c r="C61" s="569"/>
      <c r="D61" s="570"/>
      <c r="E61" s="570"/>
      <c r="F61" s="570"/>
      <c r="G61" s="570"/>
      <c r="H61" s="570"/>
      <c r="I61" s="570"/>
      <c r="J61" s="570"/>
      <c r="K61" s="570"/>
      <c r="L61" s="571"/>
      <c r="M61" s="572"/>
      <c r="N61" s="573"/>
      <c r="O61" s="573"/>
      <c r="P61" s="573"/>
      <c r="Q61" s="574"/>
      <c r="R61" s="575"/>
      <c r="S61" s="575"/>
      <c r="T61" s="575"/>
      <c r="U61" s="575"/>
      <c r="V61" s="575"/>
      <c r="W61" s="403"/>
      <c r="X61" s="4"/>
      <c r="Y61" s="5"/>
      <c r="Z61" s="399" t="str">
        <f>IFERROR(VLOOKUP(Y61, 【参考】数式用!$A$2:$B$50, 2, FALSE), "")</f>
        <v/>
      </c>
      <c r="AA61" s="400"/>
    </row>
    <row r="62" spans="1:27" ht="33.9" customHeight="1">
      <c r="A62" s="235"/>
      <c r="B62" s="401">
        <f t="shared" si="0"/>
        <v>24</v>
      </c>
      <c r="C62" s="569"/>
      <c r="D62" s="570"/>
      <c r="E62" s="570"/>
      <c r="F62" s="570"/>
      <c r="G62" s="570"/>
      <c r="H62" s="570"/>
      <c r="I62" s="570"/>
      <c r="J62" s="570"/>
      <c r="K62" s="570"/>
      <c r="L62" s="571"/>
      <c r="M62" s="572"/>
      <c r="N62" s="573"/>
      <c r="O62" s="573"/>
      <c r="P62" s="573"/>
      <c r="Q62" s="574"/>
      <c r="R62" s="575"/>
      <c r="S62" s="575"/>
      <c r="T62" s="575"/>
      <c r="U62" s="575"/>
      <c r="V62" s="575"/>
      <c r="W62" s="403"/>
      <c r="X62" s="4"/>
      <c r="Y62" s="5"/>
      <c r="Z62" s="399" t="str">
        <f>IFERROR(VLOOKUP(Y62, 【参考】数式用!$A$2:$B$50, 2, FALSE), "")</f>
        <v/>
      </c>
      <c r="AA62" s="400"/>
    </row>
    <row r="63" spans="1:27" ht="33.9" customHeight="1">
      <c r="A63" s="235"/>
      <c r="B63" s="401">
        <f t="shared" si="0"/>
        <v>25</v>
      </c>
      <c r="C63" s="569"/>
      <c r="D63" s="570"/>
      <c r="E63" s="570"/>
      <c r="F63" s="570"/>
      <c r="G63" s="570"/>
      <c r="H63" s="570"/>
      <c r="I63" s="570"/>
      <c r="J63" s="570"/>
      <c r="K63" s="570"/>
      <c r="L63" s="571"/>
      <c r="M63" s="572"/>
      <c r="N63" s="573"/>
      <c r="O63" s="573"/>
      <c r="P63" s="573"/>
      <c r="Q63" s="574"/>
      <c r="R63" s="575"/>
      <c r="S63" s="575"/>
      <c r="T63" s="575"/>
      <c r="U63" s="575"/>
      <c r="V63" s="575"/>
      <c r="W63" s="403"/>
      <c r="X63" s="4"/>
      <c r="Y63" s="5"/>
      <c r="Z63" s="399" t="str">
        <f>IFERROR(VLOOKUP(Y63, 【参考】数式用!$A$2:$B$50, 2, FALSE), "")</f>
        <v/>
      </c>
      <c r="AA63" s="400"/>
    </row>
    <row r="64" spans="1:27" ht="33.9" customHeight="1">
      <c r="A64" s="235"/>
      <c r="B64" s="401">
        <f t="shared" si="0"/>
        <v>26</v>
      </c>
      <c r="C64" s="569"/>
      <c r="D64" s="570"/>
      <c r="E64" s="570"/>
      <c r="F64" s="570"/>
      <c r="G64" s="570"/>
      <c r="H64" s="570"/>
      <c r="I64" s="570"/>
      <c r="J64" s="570"/>
      <c r="K64" s="570"/>
      <c r="L64" s="571"/>
      <c r="M64" s="572"/>
      <c r="N64" s="573"/>
      <c r="O64" s="573"/>
      <c r="P64" s="573"/>
      <c r="Q64" s="574"/>
      <c r="R64" s="575"/>
      <c r="S64" s="575"/>
      <c r="T64" s="575"/>
      <c r="U64" s="575"/>
      <c r="V64" s="575"/>
      <c r="W64" s="403"/>
      <c r="X64" s="4"/>
      <c r="Y64" s="5"/>
      <c r="Z64" s="399" t="str">
        <f>IFERROR(VLOOKUP(Y64, 【参考】数式用!$A$2:$B$50, 2, FALSE), "")</f>
        <v/>
      </c>
      <c r="AA64" s="400"/>
    </row>
    <row r="65" spans="1:27" ht="33.9" customHeight="1">
      <c r="A65" s="235"/>
      <c r="B65" s="401">
        <f t="shared" si="0"/>
        <v>27</v>
      </c>
      <c r="C65" s="569"/>
      <c r="D65" s="570"/>
      <c r="E65" s="570"/>
      <c r="F65" s="570"/>
      <c r="G65" s="570"/>
      <c r="H65" s="570"/>
      <c r="I65" s="570"/>
      <c r="J65" s="570"/>
      <c r="K65" s="570"/>
      <c r="L65" s="571"/>
      <c r="M65" s="572"/>
      <c r="N65" s="573"/>
      <c r="O65" s="573"/>
      <c r="P65" s="573"/>
      <c r="Q65" s="574"/>
      <c r="R65" s="575"/>
      <c r="S65" s="575"/>
      <c r="T65" s="575"/>
      <c r="U65" s="575"/>
      <c r="V65" s="575"/>
      <c r="W65" s="403"/>
      <c r="X65" s="4"/>
      <c r="Y65" s="5"/>
      <c r="Z65" s="399" t="str">
        <f>IFERROR(VLOOKUP(Y65, 【参考】数式用!$A$2:$B$50, 2, FALSE), "")</f>
        <v/>
      </c>
      <c r="AA65" s="400"/>
    </row>
    <row r="66" spans="1:27" ht="33.9" customHeight="1">
      <c r="A66" s="235"/>
      <c r="B66" s="401">
        <f t="shared" si="0"/>
        <v>28</v>
      </c>
      <c r="C66" s="569"/>
      <c r="D66" s="570"/>
      <c r="E66" s="570"/>
      <c r="F66" s="570"/>
      <c r="G66" s="570"/>
      <c r="H66" s="570"/>
      <c r="I66" s="570"/>
      <c r="J66" s="570"/>
      <c r="K66" s="570"/>
      <c r="L66" s="571"/>
      <c r="M66" s="572"/>
      <c r="N66" s="573"/>
      <c r="O66" s="573"/>
      <c r="P66" s="573"/>
      <c r="Q66" s="574"/>
      <c r="R66" s="575"/>
      <c r="S66" s="575"/>
      <c r="T66" s="575"/>
      <c r="U66" s="575"/>
      <c r="V66" s="575"/>
      <c r="W66" s="403"/>
      <c r="X66" s="4"/>
      <c r="Y66" s="5"/>
      <c r="Z66" s="399" t="str">
        <f>IFERROR(VLOOKUP(Y66, 【参考】数式用!$A$2:$B$50, 2, FALSE), "")</f>
        <v/>
      </c>
      <c r="AA66" s="400"/>
    </row>
    <row r="67" spans="1:27" ht="33.9" customHeight="1">
      <c r="A67" s="235"/>
      <c r="B67" s="401">
        <f t="shared" si="0"/>
        <v>29</v>
      </c>
      <c r="C67" s="569"/>
      <c r="D67" s="570"/>
      <c r="E67" s="570"/>
      <c r="F67" s="570"/>
      <c r="G67" s="570"/>
      <c r="H67" s="570"/>
      <c r="I67" s="570"/>
      <c r="J67" s="570"/>
      <c r="K67" s="570"/>
      <c r="L67" s="571"/>
      <c r="M67" s="572"/>
      <c r="N67" s="573"/>
      <c r="O67" s="573"/>
      <c r="P67" s="573"/>
      <c r="Q67" s="574"/>
      <c r="R67" s="575"/>
      <c r="S67" s="575"/>
      <c r="T67" s="575"/>
      <c r="U67" s="575"/>
      <c r="V67" s="575"/>
      <c r="W67" s="403"/>
      <c r="X67" s="4"/>
      <c r="Y67" s="5"/>
      <c r="Z67" s="399" t="str">
        <f>IFERROR(VLOOKUP(Y67, 【参考】数式用!$A$2:$B$50, 2, FALSE), "")</f>
        <v/>
      </c>
      <c r="AA67" s="400"/>
    </row>
    <row r="68" spans="1:27" ht="33.9" customHeight="1">
      <c r="A68" s="235"/>
      <c r="B68" s="401">
        <f t="shared" si="0"/>
        <v>30</v>
      </c>
      <c r="C68" s="569"/>
      <c r="D68" s="570"/>
      <c r="E68" s="570"/>
      <c r="F68" s="570"/>
      <c r="G68" s="570"/>
      <c r="H68" s="570"/>
      <c r="I68" s="570"/>
      <c r="J68" s="570"/>
      <c r="K68" s="570"/>
      <c r="L68" s="571"/>
      <c r="M68" s="572"/>
      <c r="N68" s="573"/>
      <c r="O68" s="573"/>
      <c r="P68" s="573"/>
      <c r="Q68" s="574"/>
      <c r="R68" s="575"/>
      <c r="S68" s="575"/>
      <c r="T68" s="575"/>
      <c r="U68" s="575"/>
      <c r="V68" s="575"/>
      <c r="W68" s="403"/>
      <c r="X68" s="4"/>
      <c r="Y68" s="5"/>
      <c r="Z68" s="399" t="str">
        <f>IFERROR(VLOOKUP(Y68, 【参考】数式用!$A$2:$B$50, 2, FALSE), "")</f>
        <v/>
      </c>
      <c r="AA68" s="400"/>
    </row>
    <row r="69" spans="1:27" ht="33.9" customHeight="1">
      <c r="A69" s="235"/>
      <c r="B69" s="401">
        <f t="shared" si="0"/>
        <v>31</v>
      </c>
      <c r="C69" s="569"/>
      <c r="D69" s="570"/>
      <c r="E69" s="570"/>
      <c r="F69" s="570"/>
      <c r="G69" s="570"/>
      <c r="H69" s="570"/>
      <c r="I69" s="570"/>
      <c r="J69" s="570"/>
      <c r="K69" s="570"/>
      <c r="L69" s="571"/>
      <c r="M69" s="572"/>
      <c r="N69" s="573"/>
      <c r="O69" s="573"/>
      <c r="P69" s="573"/>
      <c r="Q69" s="574"/>
      <c r="R69" s="575"/>
      <c r="S69" s="575"/>
      <c r="T69" s="575"/>
      <c r="U69" s="575"/>
      <c r="V69" s="575"/>
      <c r="W69" s="403"/>
      <c r="X69" s="4"/>
      <c r="Y69" s="5"/>
      <c r="Z69" s="399" t="str">
        <f>IFERROR(VLOOKUP(Y69, 【参考】数式用!$A$2:$B$50, 2, FALSE), "")</f>
        <v/>
      </c>
      <c r="AA69" s="400"/>
    </row>
    <row r="70" spans="1:27" ht="33.9" customHeight="1">
      <c r="A70" s="235"/>
      <c r="B70" s="401">
        <f t="shared" si="0"/>
        <v>32</v>
      </c>
      <c r="C70" s="569"/>
      <c r="D70" s="570"/>
      <c r="E70" s="570"/>
      <c r="F70" s="570"/>
      <c r="G70" s="570"/>
      <c r="H70" s="570"/>
      <c r="I70" s="570"/>
      <c r="J70" s="570"/>
      <c r="K70" s="570"/>
      <c r="L70" s="571"/>
      <c r="M70" s="572"/>
      <c r="N70" s="573"/>
      <c r="O70" s="573"/>
      <c r="P70" s="573"/>
      <c r="Q70" s="574"/>
      <c r="R70" s="575"/>
      <c r="S70" s="575"/>
      <c r="T70" s="575"/>
      <c r="U70" s="575"/>
      <c r="V70" s="575"/>
      <c r="W70" s="403"/>
      <c r="X70" s="4"/>
      <c r="Y70" s="5"/>
      <c r="Z70" s="399" t="str">
        <f>IFERROR(VLOOKUP(Y70, 【参考】数式用!$A$2:$B$50, 2, FALSE), "")</f>
        <v/>
      </c>
      <c r="AA70" s="400"/>
    </row>
    <row r="71" spans="1:27" ht="33.9" customHeight="1">
      <c r="A71" s="235"/>
      <c r="B71" s="401">
        <f t="shared" si="0"/>
        <v>33</v>
      </c>
      <c r="C71" s="569"/>
      <c r="D71" s="570"/>
      <c r="E71" s="570"/>
      <c r="F71" s="570"/>
      <c r="G71" s="570"/>
      <c r="H71" s="570"/>
      <c r="I71" s="570"/>
      <c r="J71" s="570"/>
      <c r="K71" s="570"/>
      <c r="L71" s="571"/>
      <c r="M71" s="572"/>
      <c r="N71" s="573"/>
      <c r="O71" s="573"/>
      <c r="P71" s="573"/>
      <c r="Q71" s="574"/>
      <c r="R71" s="575"/>
      <c r="S71" s="575"/>
      <c r="T71" s="575"/>
      <c r="U71" s="575"/>
      <c r="V71" s="575"/>
      <c r="W71" s="403"/>
      <c r="X71" s="4"/>
      <c r="Y71" s="5"/>
      <c r="Z71" s="399" t="str">
        <f>IFERROR(VLOOKUP(Y71, 【参考】数式用!$A$2:$B$50, 2, FALSE), "")</f>
        <v/>
      </c>
      <c r="AA71" s="400"/>
    </row>
    <row r="72" spans="1:27" ht="33.9" customHeight="1">
      <c r="A72" s="235"/>
      <c r="B72" s="401">
        <f t="shared" si="0"/>
        <v>34</v>
      </c>
      <c r="C72" s="569"/>
      <c r="D72" s="570"/>
      <c r="E72" s="570"/>
      <c r="F72" s="570"/>
      <c r="G72" s="570"/>
      <c r="H72" s="570"/>
      <c r="I72" s="570"/>
      <c r="J72" s="570"/>
      <c r="K72" s="570"/>
      <c r="L72" s="571"/>
      <c r="M72" s="572"/>
      <c r="N72" s="573"/>
      <c r="O72" s="573"/>
      <c r="P72" s="573"/>
      <c r="Q72" s="574"/>
      <c r="R72" s="575"/>
      <c r="S72" s="575"/>
      <c r="T72" s="575"/>
      <c r="U72" s="575"/>
      <c r="V72" s="575"/>
      <c r="W72" s="403"/>
      <c r="X72" s="4"/>
      <c r="Y72" s="5"/>
      <c r="Z72" s="399" t="str">
        <f>IFERROR(VLOOKUP(Y72, 【参考】数式用!$A$2:$B$50, 2, FALSE), "")</f>
        <v/>
      </c>
      <c r="AA72" s="400"/>
    </row>
    <row r="73" spans="1:27" ht="33.9" customHeight="1">
      <c r="A73" s="235"/>
      <c r="B73" s="401">
        <f t="shared" si="0"/>
        <v>35</v>
      </c>
      <c r="C73" s="569"/>
      <c r="D73" s="570"/>
      <c r="E73" s="570"/>
      <c r="F73" s="570"/>
      <c r="G73" s="570"/>
      <c r="H73" s="570"/>
      <c r="I73" s="570"/>
      <c r="J73" s="570"/>
      <c r="K73" s="570"/>
      <c r="L73" s="571"/>
      <c r="M73" s="572"/>
      <c r="N73" s="573"/>
      <c r="O73" s="573"/>
      <c r="P73" s="573"/>
      <c r="Q73" s="574"/>
      <c r="R73" s="575"/>
      <c r="S73" s="575"/>
      <c r="T73" s="575"/>
      <c r="U73" s="575"/>
      <c r="V73" s="575"/>
      <c r="W73" s="403"/>
      <c r="X73" s="4"/>
      <c r="Y73" s="5"/>
      <c r="Z73" s="399" t="str">
        <f>IFERROR(VLOOKUP(Y73, 【参考】数式用!$A$2:$B$50, 2, FALSE), "")</f>
        <v/>
      </c>
      <c r="AA73" s="400"/>
    </row>
    <row r="74" spans="1:27" ht="33.9" customHeight="1">
      <c r="A74" s="235"/>
      <c r="B74" s="401">
        <f t="shared" si="0"/>
        <v>36</v>
      </c>
      <c r="C74" s="569"/>
      <c r="D74" s="570"/>
      <c r="E74" s="570"/>
      <c r="F74" s="570"/>
      <c r="G74" s="570"/>
      <c r="H74" s="570"/>
      <c r="I74" s="570"/>
      <c r="J74" s="570"/>
      <c r="K74" s="570"/>
      <c r="L74" s="571"/>
      <c r="M74" s="572"/>
      <c r="N74" s="573"/>
      <c r="O74" s="573"/>
      <c r="P74" s="573"/>
      <c r="Q74" s="574"/>
      <c r="R74" s="575"/>
      <c r="S74" s="575"/>
      <c r="T74" s="575"/>
      <c r="U74" s="575"/>
      <c r="V74" s="575"/>
      <c r="W74" s="403"/>
      <c r="X74" s="4"/>
      <c r="Y74" s="5"/>
      <c r="Z74" s="399" t="str">
        <f>IFERROR(VLOOKUP(Y74, 【参考】数式用!$A$2:$B$50, 2, FALSE), "")</f>
        <v/>
      </c>
      <c r="AA74" s="400"/>
    </row>
    <row r="75" spans="1:27" ht="33.9" customHeight="1">
      <c r="A75" s="235"/>
      <c r="B75" s="401">
        <f t="shared" si="0"/>
        <v>37</v>
      </c>
      <c r="C75" s="569"/>
      <c r="D75" s="570"/>
      <c r="E75" s="570"/>
      <c r="F75" s="570"/>
      <c r="G75" s="570"/>
      <c r="H75" s="570"/>
      <c r="I75" s="570"/>
      <c r="J75" s="570"/>
      <c r="K75" s="570"/>
      <c r="L75" s="571"/>
      <c r="M75" s="572"/>
      <c r="N75" s="573"/>
      <c r="O75" s="573"/>
      <c r="P75" s="573"/>
      <c r="Q75" s="574"/>
      <c r="R75" s="575"/>
      <c r="S75" s="575"/>
      <c r="T75" s="575"/>
      <c r="U75" s="575"/>
      <c r="V75" s="575"/>
      <c r="W75" s="403"/>
      <c r="X75" s="4"/>
      <c r="Y75" s="5"/>
      <c r="Z75" s="399" t="str">
        <f>IFERROR(VLOOKUP(Y75, 【参考】数式用!$A$2:$B$50, 2, FALSE), "")</f>
        <v/>
      </c>
      <c r="AA75" s="400"/>
    </row>
    <row r="76" spans="1:27" ht="33.9" customHeight="1">
      <c r="A76" s="235"/>
      <c r="B76" s="401">
        <f t="shared" si="0"/>
        <v>38</v>
      </c>
      <c r="C76" s="569"/>
      <c r="D76" s="570"/>
      <c r="E76" s="570"/>
      <c r="F76" s="570"/>
      <c r="G76" s="570"/>
      <c r="H76" s="570"/>
      <c r="I76" s="570"/>
      <c r="J76" s="570"/>
      <c r="K76" s="570"/>
      <c r="L76" s="571"/>
      <c r="M76" s="572"/>
      <c r="N76" s="573"/>
      <c r="O76" s="573"/>
      <c r="P76" s="573"/>
      <c r="Q76" s="574"/>
      <c r="R76" s="575"/>
      <c r="S76" s="575"/>
      <c r="T76" s="575"/>
      <c r="U76" s="575"/>
      <c r="V76" s="575"/>
      <c r="W76" s="403"/>
      <c r="X76" s="4"/>
      <c r="Y76" s="5"/>
      <c r="Z76" s="399" t="str">
        <f>IFERROR(VLOOKUP(Y76, 【参考】数式用!$A$2:$B$50, 2, FALSE), "")</f>
        <v/>
      </c>
      <c r="AA76" s="400"/>
    </row>
    <row r="77" spans="1:27" ht="33.9" customHeight="1">
      <c r="A77" s="235"/>
      <c r="B77" s="401">
        <f t="shared" si="0"/>
        <v>39</v>
      </c>
      <c r="C77" s="569"/>
      <c r="D77" s="570"/>
      <c r="E77" s="570"/>
      <c r="F77" s="570"/>
      <c r="G77" s="570"/>
      <c r="H77" s="570"/>
      <c r="I77" s="570"/>
      <c r="J77" s="570"/>
      <c r="K77" s="570"/>
      <c r="L77" s="571"/>
      <c r="M77" s="572"/>
      <c r="N77" s="573"/>
      <c r="O77" s="573"/>
      <c r="P77" s="573"/>
      <c r="Q77" s="574"/>
      <c r="R77" s="575"/>
      <c r="S77" s="575"/>
      <c r="T77" s="575"/>
      <c r="U77" s="575"/>
      <c r="V77" s="575"/>
      <c r="W77" s="403"/>
      <c r="X77" s="4"/>
      <c r="Y77" s="5"/>
      <c r="Z77" s="399" t="str">
        <f>IFERROR(VLOOKUP(Y77, 【参考】数式用!$A$2:$B$50, 2, FALSE), "")</f>
        <v/>
      </c>
      <c r="AA77" s="400"/>
    </row>
    <row r="78" spans="1:27" ht="33.9" customHeight="1">
      <c r="A78" s="235"/>
      <c r="B78" s="401">
        <f t="shared" si="0"/>
        <v>40</v>
      </c>
      <c r="C78" s="569"/>
      <c r="D78" s="570"/>
      <c r="E78" s="570"/>
      <c r="F78" s="570"/>
      <c r="G78" s="570"/>
      <c r="H78" s="570"/>
      <c r="I78" s="570"/>
      <c r="J78" s="570"/>
      <c r="K78" s="570"/>
      <c r="L78" s="571"/>
      <c r="M78" s="572"/>
      <c r="N78" s="573"/>
      <c r="O78" s="573"/>
      <c r="P78" s="573"/>
      <c r="Q78" s="574"/>
      <c r="R78" s="575"/>
      <c r="S78" s="575"/>
      <c r="T78" s="575"/>
      <c r="U78" s="575"/>
      <c r="V78" s="575"/>
      <c r="W78" s="403"/>
      <c r="X78" s="4"/>
      <c r="Y78" s="5"/>
      <c r="Z78" s="399" t="str">
        <f>IFERROR(VLOOKUP(Y78, 【参考】数式用!$A$2:$B$50, 2, FALSE), "")</f>
        <v/>
      </c>
      <c r="AA78" s="400"/>
    </row>
    <row r="79" spans="1:27" ht="33.9" customHeight="1">
      <c r="A79" s="235"/>
      <c r="B79" s="401">
        <f t="shared" si="0"/>
        <v>41</v>
      </c>
      <c r="C79" s="569"/>
      <c r="D79" s="570"/>
      <c r="E79" s="570"/>
      <c r="F79" s="570"/>
      <c r="G79" s="570"/>
      <c r="H79" s="570"/>
      <c r="I79" s="570"/>
      <c r="J79" s="570"/>
      <c r="K79" s="570"/>
      <c r="L79" s="571"/>
      <c r="M79" s="572"/>
      <c r="N79" s="573"/>
      <c r="O79" s="573"/>
      <c r="P79" s="573"/>
      <c r="Q79" s="574"/>
      <c r="R79" s="575"/>
      <c r="S79" s="575"/>
      <c r="T79" s="575"/>
      <c r="U79" s="575"/>
      <c r="V79" s="575"/>
      <c r="W79" s="403"/>
      <c r="X79" s="4"/>
      <c r="Y79" s="5"/>
      <c r="Z79" s="399" t="str">
        <f>IFERROR(VLOOKUP(Y79, 【参考】数式用!$A$2:$B$50, 2, FALSE), "")</f>
        <v/>
      </c>
      <c r="AA79" s="400"/>
    </row>
    <row r="80" spans="1:27" ht="33.9" customHeight="1">
      <c r="A80" s="235"/>
      <c r="B80" s="401">
        <f t="shared" si="0"/>
        <v>42</v>
      </c>
      <c r="C80" s="569"/>
      <c r="D80" s="570"/>
      <c r="E80" s="570"/>
      <c r="F80" s="570"/>
      <c r="G80" s="570"/>
      <c r="H80" s="570"/>
      <c r="I80" s="570"/>
      <c r="J80" s="570"/>
      <c r="K80" s="570"/>
      <c r="L80" s="571"/>
      <c r="M80" s="572"/>
      <c r="N80" s="573"/>
      <c r="O80" s="573"/>
      <c r="P80" s="573"/>
      <c r="Q80" s="574"/>
      <c r="R80" s="575"/>
      <c r="S80" s="575"/>
      <c r="T80" s="575"/>
      <c r="U80" s="575"/>
      <c r="V80" s="575"/>
      <c r="W80" s="403"/>
      <c r="X80" s="4"/>
      <c r="Y80" s="5"/>
      <c r="Z80" s="399" t="str">
        <f>IFERROR(VLOOKUP(Y80, 【参考】数式用!$A$2:$B$50, 2, FALSE), "")</f>
        <v/>
      </c>
      <c r="AA80" s="400"/>
    </row>
    <row r="81" spans="1:27" ht="33.9" customHeight="1">
      <c r="A81" s="235"/>
      <c r="B81" s="401">
        <f t="shared" si="0"/>
        <v>43</v>
      </c>
      <c r="C81" s="569"/>
      <c r="D81" s="570"/>
      <c r="E81" s="570"/>
      <c r="F81" s="570"/>
      <c r="G81" s="570"/>
      <c r="H81" s="570"/>
      <c r="I81" s="570"/>
      <c r="J81" s="570"/>
      <c r="K81" s="570"/>
      <c r="L81" s="571"/>
      <c r="M81" s="572"/>
      <c r="N81" s="573"/>
      <c r="O81" s="573"/>
      <c r="P81" s="573"/>
      <c r="Q81" s="574"/>
      <c r="R81" s="575"/>
      <c r="S81" s="575"/>
      <c r="T81" s="575"/>
      <c r="U81" s="575"/>
      <c r="V81" s="575"/>
      <c r="W81" s="403"/>
      <c r="X81" s="4"/>
      <c r="Y81" s="5"/>
      <c r="Z81" s="399" t="str">
        <f>IFERROR(VLOOKUP(Y81, 【参考】数式用!$A$2:$B$50, 2, FALSE), "")</f>
        <v/>
      </c>
      <c r="AA81" s="400"/>
    </row>
    <row r="82" spans="1:27" ht="33.9" customHeight="1">
      <c r="A82" s="235"/>
      <c r="B82" s="401">
        <f t="shared" si="0"/>
        <v>44</v>
      </c>
      <c r="C82" s="569"/>
      <c r="D82" s="570"/>
      <c r="E82" s="570"/>
      <c r="F82" s="570"/>
      <c r="G82" s="570"/>
      <c r="H82" s="570"/>
      <c r="I82" s="570"/>
      <c r="J82" s="570"/>
      <c r="K82" s="570"/>
      <c r="L82" s="571"/>
      <c r="M82" s="572"/>
      <c r="N82" s="573"/>
      <c r="O82" s="573"/>
      <c r="P82" s="573"/>
      <c r="Q82" s="574"/>
      <c r="R82" s="575"/>
      <c r="S82" s="575"/>
      <c r="T82" s="575"/>
      <c r="U82" s="575"/>
      <c r="V82" s="575"/>
      <c r="W82" s="403"/>
      <c r="X82" s="4"/>
      <c r="Y82" s="5"/>
      <c r="Z82" s="399" t="str">
        <f>IFERROR(VLOOKUP(Y82, 【参考】数式用!$A$2:$B$50, 2, FALSE), "")</f>
        <v/>
      </c>
      <c r="AA82" s="400"/>
    </row>
    <row r="83" spans="1:27" ht="33.9" customHeight="1">
      <c r="A83" s="235"/>
      <c r="B83" s="401">
        <f t="shared" si="0"/>
        <v>45</v>
      </c>
      <c r="C83" s="569"/>
      <c r="D83" s="570"/>
      <c r="E83" s="570"/>
      <c r="F83" s="570"/>
      <c r="G83" s="570"/>
      <c r="H83" s="570"/>
      <c r="I83" s="570"/>
      <c r="J83" s="570"/>
      <c r="K83" s="570"/>
      <c r="L83" s="571"/>
      <c r="M83" s="572"/>
      <c r="N83" s="573"/>
      <c r="O83" s="573"/>
      <c r="P83" s="573"/>
      <c r="Q83" s="574"/>
      <c r="R83" s="575"/>
      <c r="S83" s="575"/>
      <c r="T83" s="575"/>
      <c r="U83" s="575"/>
      <c r="V83" s="575"/>
      <c r="W83" s="403"/>
      <c r="X83" s="4"/>
      <c r="Y83" s="5"/>
      <c r="Z83" s="399" t="str">
        <f>IFERROR(VLOOKUP(Y83, 【参考】数式用!$A$2:$B$50, 2, FALSE), "")</f>
        <v/>
      </c>
      <c r="AA83" s="400"/>
    </row>
    <row r="84" spans="1:27" ht="33.9" customHeight="1">
      <c r="A84" s="235"/>
      <c r="B84" s="401">
        <f t="shared" si="0"/>
        <v>46</v>
      </c>
      <c r="C84" s="569"/>
      <c r="D84" s="570"/>
      <c r="E84" s="570"/>
      <c r="F84" s="570"/>
      <c r="G84" s="570"/>
      <c r="H84" s="570"/>
      <c r="I84" s="570"/>
      <c r="J84" s="570"/>
      <c r="K84" s="570"/>
      <c r="L84" s="571"/>
      <c r="M84" s="572"/>
      <c r="N84" s="573"/>
      <c r="O84" s="573"/>
      <c r="P84" s="573"/>
      <c r="Q84" s="574"/>
      <c r="R84" s="575"/>
      <c r="S84" s="575"/>
      <c r="T84" s="575"/>
      <c r="U84" s="575"/>
      <c r="V84" s="575"/>
      <c r="W84" s="403"/>
      <c r="X84" s="4"/>
      <c r="Y84" s="5"/>
      <c r="Z84" s="399" t="str">
        <f>IFERROR(VLOOKUP(Y84, 【参考】数式用!$A$2:$B$50, 2, FALSE), "")</f>
        <v/>
      </c>
      <c r="AA84" s="400"/>
    </row>
    <row r="85" spans="1:27" ht="33.9" customHeight="1">
      <c r="A85" s="235"/>
      <c r="B85" s="401">
        <f t="shared" si="0"/>
        <v>47</v>
      </c>
      <c r="C85" s="569"/>
      <c r="D85" s="570"/>
      <c r="E85" s="570"/>
      <c r="F85" s="570"/>
      <c r="G85" s="570"/>
      <c r="H85" s="570"/>
      <c r="I85" s="570"/>
      <c r="J85" s="570"/>
      <c r="K85" s="570"/>
      <c r="L85" s="571"/>
      <c r="M85" s="572"/>
      <c r="N85" s="573"/>
      <c r="O85" s="573"/>
      <c r="P85" s="573"/>
      <c r="Q85" s="574"/>
      <c r="R85" s="575"/>
      <c r="S85" s="575"/>
      <c r="T85" s="575"/>
      <c r="U85" s="575"/>
      <c r="V85" s="575"/>
      <c r="W85" s="403"/>
      <c r="X85" s="4"/>
      <c r="Y85" s="5"/>
      <c r="Z85" s="399" t="str">
        <f>IFERROR(VLOOKUP(Y85, 【参考】数式用!$A$2:$B$50, 2, FALSE), "")</f>
        <v/>
      </c>
      <c r="AA85" s="400"/>
    </row>
    <row r="86" spans="1:27" ht="33.9" customHeight="1">
      <c r="A86" s="235"/>
      <c r="B86" s="401">
        <f t="shared" si="0"/>
        <v>48</v>
      </c>
      <c r="C86" s="569"/>
      <c r="D86" s="570"/>
      <c r="E86" s="570"/>
      <c r="F86" s="570"/>
      <c r="G86" s="570"/>
      <c r="H86" s="570"/>
      <c r="I86" s="570"/>
      <c r="J86" s="570"/>
      <c r="K86" s="570"/>
      <c r="L86" s="571"/>
      <c r="M86" s="593"/>
      <c r="N86" s="593"/>
      <c r="O86" s="593"/>
      <c r="P86" s="593"/>
      <c r="Q86" s="593"/>
      <c r="R86" s="572"/>
      <c r="S86" s="573"/>
      <c r="T86" s="573"/>
      <c r="U86" s="573"/>
      <c r="V86" s="574"/>
      <c r="W86" s="403"/>
      <c r="X86" s="4"/>
      <c r="Y86" s="5"/>
      <c r="Z86" s="399" t="str">
        <f>IFERROR(VLOOKUP(Y86, 【参考】数式用!$A$2:$B$50, 2, FALSE), "")</f>
        <v/>
      </c>
      <c r="AA86" s="400"/>
    </row>
    <row r="87" spans="1:27" ht="33.9" customHeight="1">
      <c r="A87" s="235"/>
      <c r="B87" s="401">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9" t="str">
        <f>IFERROR(VLOOKUP(Y87, 【参考】数式用!$A$2:$B$50, 2, FALSE), "")</f>
        <v/>
      </c>
      <c r="AA87" s="400"/>
    </row>
    <row r="88" spans="1:27" ht="33.9" customHeight="1">
      <c r="A88" s="235"/>
      <c r="B88" s="401">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9" t="str">
        <f>IFERROR(VLOOKUP(Y88, 【参考】数式用!$A$2:$B$50, 2, FALSE), "")</f>
        <v/>
      </c>
      <c r="AA88" s="400"/>
    </row>
    <row r="89" spans="1:27" ht="33.9" customHeight="1">
      <c r="A89" s="235"/>
      <c r="B89" s="401">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9" t="str">
        <f>IFERROR(VLOOKUP(Y89, 【参考】数式用!$A$2:$B$50, 2, FALSE), "")</f>
        <v/>
      </c>
      <c r="AA89" s="400"/>
    </row>
    <row r="90" spans="1:27" ht="33.9" customHeight="1">
      <c r="A90" s="235"/>
      <c r="B90" s="401">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9" t="str">
        <f>IFERROR(VLOOKUP(Y90, 【参考】数式用!$A$2:$B$50, 2, FALSE), "")</f>
        <v/>
      </c>
      <c r="AA90" s="400"/>
    </row>
    <row r="91" spans="1:27" ht="33.9" customHeight="1">
      <c r="A91" s="235"/>
      <c r="B91" s="401">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9" t="str">
        <f>IFERROR(VLOOKUP(Y91, 【参考】数式用!$A$2:$B$50, 2, FALSE), "")</f>
        <v/>
      </c>
      <c r="AA91" s="400"/>
    </row>
    <row r="92" spans="1:27" ht="33.9" customHeight="1">
      <c r="A92" s="235"/>
      <c r="B92" s="401">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9" t="str">
        <f>IFERROR(VLOOKUP(Y92, 【参考】数式用!$A$2:$B$50, 2, FALSE), "")</f>
        <v/>
      </c>
      <c r="AA92" s="400"/>
    </row>
    <row r="93" spans="1:27" ht="33.9" customHeight="1">
      <c r="A93" s="235"/>
      <c r="B93" s="401">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9" t="str">
        <f>IFERROR(VLOOKUP(Y93, 【参考】数式用!$A$2:$B$50, 2, FALSE), "")</f>
        <v/>
      </c>
      <c r="AA93" s="400"/>
    </row>
    <row r="94" spans="1:27" ht="33.9" customHeight="1">
      <c r="A94" s="235"/>
      <c r="B94" s="401">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9" t="str">
        <f>IFERROR(VLOOKUP(Y94, 【参考】数式用!$A$2:$B$50, 2, FALSE), "")</f>
        <v/>
      </c>
      <c r="AA94" s="400"/>
    </row>
    <row r="95" spans="1:27" ht="33.9" customHeight="1">
      <c r="A95" s="235"/>
      <c r="B95" s="401">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9" t="str">
        <f>IFERROR(VLOOKUP(Y95, 【参考】数式用!$A$2:$B$50, 2, FALSE), "")</f>
        <v/>
      </c>
      <c r="AA95" s="400"/>
    </row>
    <row r="96" spans="1:27" ht="33.9" customHeight="1">
      <c r="A96" s="235"/>
      <c r="B96" s="401">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9" t="str">
        <f>IFERROR(VLOOKUP(Y96, 【参考】数式用!$A$2:$B$50, 2, FALSE), "")</f>
        <v/>
      </c>
      <c r="AA96" s="400"/>
    </row>
    <row r="97" spans="1:27" ht="33.9" customHeight="1">
      <c r="A97" s="235"/>
      <c r="B97" s="401">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9" t="str">
        <f>IFERROR(VLOOKUP(Y97, 【参考】数式用!$A$2:$B$50, 2, FALSE), "")</f>
        <v/>
      </c>
      <c r="AA97" s="400"/>
    </row>
    <row r="98" spans="1:27" ht="33.9" customHeight="1">
      <c r="A98" s="235"/>
      <c r="B98" s="401">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9" t="str">
        <f>IFERROR(VLOOKUP(Y98, 【参考】数式用!$A$2:$B$50, 2, FALSE), "")</f>
        <v/>
      </c>
      <c r="AA98" s="400"/>
    </row>
    <row r="99" spans="1:27" ht="33.9" customHeight="1">
      <c r="A99" s="235"/>
      <c r="B99" s="401">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9" t="str">
        <f>IFERROR(VLOOKUP(Y99, 【参考】数式用!$A$2:$B$50, 2, FALSE), "")</f>
        <v/>
      </c>
      <c r="AA99" s="400"/>
    </row>
    <row r="100" spans="1:27" ht="33.9" customHeight="1">
      <c r="A100" s="235"/>
      <c r="B100" s="401">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9" t="str">
        <f>IFERROR(VLOOKUP(Y100, 【参考】数式用!$A$2:$B$50, 2, FALSE), "")</f>
        <v/>
      </c>
      <c r="AA100" s="400"/>
    </row>
    <row r="101" spans="1:27" ht="33.9" customHeight="1">
      <c r="A101" s="235"/>
      <c r="B101" s="401">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9" t="str">
        <f>IFERROR(VLOOKUP(Y101, 【参考】数式用!$A$2:$B$50, 2, FALSE), "")</f>
        <v/>
      </c>
      <c r="AA101" s="400"/>
    </row>
    <row r="102" spans="1:27" ht="33.9" customHeight="1">
      <c r="A102" s="235"/>
      <c r="B102" s="401">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9" t="str">
        <f>IFERROR(VLOOKUP(Y102, 【参考】数式用!$A$2:$B$50, 2, FALSE), "")</f>
        <v/>
      </c>
      <c r="AA102" s="400"/>
    </row>
    <row r="103" spans="1:27" ht="33.9" customHeight="1">
      <c r="A103" s="235"/>
      <c r="B103" s="401">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9" t="str">
        <f>IFERROR(VLOOKUP(Y103, 【参考】数式用!$A$2:$B$50, 2, FALSE), "")</f>
        <v/>
      </c>
      <c r="AA103" s="400"/>
    </row>
    <row r="104" spans="1:27" ht="33.9" customHeight="1">
      <c r="A104" s="235"/>
      <c r="B104" s="401">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9" t="str">
        <f>IFERROR(VLOOKUP(Y104, 【参考】数式用!$A$2:$B$50, 2, FALSE), "")</f>
        <v/>
      </c>
      <c r="AA104" s="400"/>
    </row>
    <row r="105" spans="1:27" ht="33.9" customHeight="1">
      <c r="A105" s="235"/>
      <c r="B105" s="401">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9" t="str">
        <f>IFERROR(VLOOKUP(Y105, 【参考】数式用!$A$2:$B$50, 2, FALSE), "")</f>
        <v/>
      </c>
      <c r="AA105" s="400"/>
    </row>
    <row r="106" spans="1:27" ht="33.9" customHeight="1">
      <c r="A106" s="235"/>
      <c r="B106" s="401">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9" t="str">
        <f>IFERROR(VLOOKUP(Y106, 【参考】数式用!$A$2:$B$50, 2, FALSE), "")</f>
        <v/>
      </c>
      <c r="AA106" s="400"/>
    </row>
    <row r="107" spans="1:27" ht="33.9" customHeight="1">
      <c r="A107" s="235"/>
      <c r="B107" s="401">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9" t="str">
        <f>IFERROR(VLOOKUP(Y107, 【参考】数式用!$A$2:$B$50, 2, FALSE), "")</f>
        <v/>
      </c>
      <c r="AA107" s="400"/>
    </row>
    <row r="108" spans="1:27" ht="33.9" customHeight="1">
      <c r="A108" s="235"/>
      <c r="B108" s="401">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9" t="str">
        <f>IFERROR(VLOOKUP(Y108, 【参考】数式用!$A$2:$B$50, 2, FALSE), "")</f>
        <v/>
      </c>
      <c r="AA108" s="400"/>
    </row>
    <row r="109" spans="1:27" ht="33.9" customHeight="1">
      <c r="A109" s="235"/>
      <c r="B109" s="401">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9" t="str">
        <f>IFERROR(VLOOKUP(Y109, 【参考】数式用!$A$2:$B$50, 2, FALSE), "")</f>
        <v/>
      </c>
      <c r="AA109" s="400"/>
    </row>
    <row r="110" spans="1:27" ht="33.9" customHeight="1">
      <c r="A110" s="235"/>
      <c r="B110" s="401">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9" t="str">
        <f>IFERROR(VLOOKUP(Y110, 【参考】数式用!$A$2:$B$50, 2, FALSE), "")</f>
        <v/>
      </c>
      <c r="AA110" s="400"/>
    </row>
    <row r="111" spans="1:27" ht="33.9" customHeight="1">
      <c r="A111" s="235"/>
      <c r="B111" s="401">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9" t="str">
        <f>IFERROR(VLOOKUP(Y111, 【参考】数式用!$A$2:$B$50, 2, FALSE), "")</f>
        <v/>
      </c>
      <c r="AA111" s="400"/>
    </row>
    <row r="112" spans="1:27" ht="33.9" customHeight="1">
      <c r="A112" s="235"/>
      <c r="B112" s="401">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9" t="str">
        <f>IFERROR(VLOOKUP(Y112, 【参考】数式用!$A$2:$B$50, 2, FALSE), "")</f>
        <v/>
      </c>
      <c r="AA112" s="400"/>
    </row>
    <row r="113" spans="1:27" ht="33.9" customHeight="1">
      <c r="A113" s="235"/>
      <c r="B113" s="401">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9" t="str">
        <f>IFERROR(VLOOKUP(Y113, 【参考】数式用!$A$2:$B$50, 2, FALSE), "")</f>
        <v/>
      </c>
      <c r="AA113" s="400"/>
    </row>
    <row r="114" spans="1:27" ht="33.9" customHeight="1">
      <c r="A114" s="235"/>
      <c r="B114" s="401">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9" t="str">
        <f>IFERROR(VLOOKUP(Y114, 【参考】数式用!$A$2:$B$50, 2, FALSE), "")</f>
        <v/>
      </c>
      <c r="AA114" s="400"/>
    </row>
    <row r="115" spans="1:27" ht="33.9" customHeight="1">
      <c r="A115" s="235"/>
      <c r="B115" s="401">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9" t="str">
        <f>IFERROR(VLOOKUP(Y115, 【参考】数式用!$A$2:$B$50, 2, FALSE), "")</f>
        <v/>
      </c>
      <c r="AA115" s="400"/>
    </row>
    <row r="116" spans="1:27" ht="33.9" customHeight="1">
      <c r="A116" s="235"/>
      <c r="B116" s="401">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9" t="str">
        <f>IFERROR(VLOOKUP(Y116, 【参考】数式用!$A$2:$B$50, 2, FALSE), "")</f>
        <v/>
      </c>
      <c r="AA116" s="400"/>
    </row>
    <row r="117" spans="1:27" ht="33.9" customHeight="1">
      <c r="A117" s="235"/>
      <c r="B117" s="401">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9" t="str">
        <f>IFERROR(VLOOKUP(Y117, 【参考】数式用!$A$2:$B$50, 2, FALSE), "")</f>
        <v/>
      </c>
      <c r="AA117" s="400"/>
    </row>
    <row r="118" spans="1:27" ht="33.9" customHeight="1">
      <c r="A118" s="235"/>
      <c r="B118" s="401">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9" t="str">
        <f>IFERROR(VLOOKUP(Y118, 【参考】数式用!$A$2:$B$50, 2, FALSE), "")</f>
        <v/>
      </c>
      <c r="AA118" s="400"/>
    </row>
    <row r="119" spans="1:27" ht="33.9" customHeight="1">
      <c r="A119" s="235"/>
      <c r="B119" s="401">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9" t="str">
        <f>IFERROR(VLOOKUP(Y119, 【参考】数式用!$A$2:$B$50, 2, FALSE), "")</f>
        <v/>
      </c>
      <c r="AA119" s="400"/>
    </row>
    <row r="120" spans="1:27" ht="33.9" customHeight="1">
      <c r="A120" s="235"/>
      <c r="B120" s="401">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9" t="str">
        <f>IFERROR(VLOOKUP(Y120, 【参考】数式用!$A$2:$B$50, 2, FALSE), "")</f>
        <v/>
      </c>
      <c r="AA120" s="400"/>
    </row>
    <row r="121" spans="1:27" ht="33.9" customHeight="1">
      <c r="A121" s="235"/>
      <c r="B121" s="401">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9" t="str">
        <f>IFERROR(VLOOKUP(Y121, 【参考】数式用!$A$2:$B$50, 2, FALSE), "")</f>
        <v/>
      </c>
      <c r="AA121" s="400"/>
    </row>
    <row r="122" spans="1:27" ht="33.9" customHeight="1">
      <c r="A122" s="235"/>
      <c r="B122" s="401">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9" t="str">
        <f>IFERROR(VLOOKUP(Y122, 【参考】数式用!$A$2:$B$50, 2, FALSE), "")</f>
        <v/>
      </c>
      <c r="AA122" s="400"/>
    </row>
    <row r="123" spans="1:27" ht="33.9" customHeight="1">
      <c r="A123" s="235"/>
      <c r="B123" s="401">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9" t="str">
        <f>IFERROR(VLOOKUP(Y123, 【参考】数式用!$A$2:$B$50, 2, FALSE), "")</f>
        <v/>
      </c>
      <c r="AA123" s="400"/>
    </row>
    <row r="124" spans="1:27" ht="33.9" customHeight="1">
      <c r="A124" s="235"/>
      <c r="B124" s="401">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9" t="str">
        <f>IFERROR(VLOOKUP(Y124, 【参考】数式用!$A$2:$B$50, 2, FALSE), "")</f>
        <v/>
      </c>
      <c r="AA124" s="400"/>
    </row>
    <row r="125" spans="1:27" ht="33.9" customHeight="1">
      <c r="A125" s="235"/>
      <c r="B125" s="401">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9" t="str">
        <f>IFERROR(VLOOKUP(Y125, 【参考】数式用!$A$2:$B$50, 2, FALSE), "")</f>
        <v/>
      </c>
      <c r="AA125" s="400"/>
    </row>
    <row r="126" spans="1:27" ht="33.9" customHeight="1">
      <c r="A126" s="235"/>
      <c r="B126" s="401">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9" t="str">
        <f>IFERROR(VLOOKUP(Y126, 【参考】数式用!$A$2:$B$50, 2, FALSE), "")</f>
        <v/>
      </c>
      <c r="AA126" s="400"/>
    </row>
    <row r="127" spans="1:27" ht="33.9" customHeight="1">
      <c r="A127" s="235"/>
      <c r="B127" s="401">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9" t="str">
        <f>IFERROR(VLOOKUP(Y127, 【参考】数式用!$A$2:$B$50, 2, FALSE), "")</f>
        <v/>
      </c>
      <c r="AA127" s="400"/>
    </row>
    <row r="128" spans="1:27" ht="33.9" customHeight="1">
      <c r="A128" s="235"/>
      <c r="B128" s="401">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9" t="str">
        <f>IFERROR(VLOOKUP(Y128, 【参考】数式用!$A$2:$B$50, 2, FALSE), "")</f>
        <v/>
      </c>
      <c r="AA128" s="400"/>
    </row>
    <row r="129" spans="1:27" ht="33.9" customHeight="1">
      <c r="A129" s="235"/>
      <c r="B129" s="401">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9" t="str">
        <f>IFERROR(VLOOKUP(Y129, 【参考】数式用!$A$2:$B$50, 2, FALSE), "")</f>
        <v/>
      </c>
      <c r="AA129" s="400"/>
    </row>
    <row r="130" spans="1:27" ht="33.9" customHeight="1">
      <c r="A130" s="235"/>
      <c r="B130" s="401">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9" t="str">
        <f>IFERROR(VLOOKUP(Y130, 【参考】数式用!$A$2:$B$50, 2, FALSE), "")</f>
        <v/>
      </c>
      <c r="AA130" s="400"/>
    </row>
    <row r="131" spans="1:27" ht="33.9" customHeight="1">
      <c r="A131" s="235"/>
      <c r="B131" s="401">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9" t="str">
        <f>IFERROR(VLOOKUP(Y131, 【参考】数式用!$A$2:$B$50, 2, FALSE), "")</f>
        <v/>
      </c>
      <c r="AA131" s="400"/>
    </row>
    <row r="132" spans="1:27" ht="33.9" customHeight="1">
      <c r="A132" s="235"/>
      <c r="B132" s="401">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9" t="str">
        <f>IFERROR(VLOOKUP(Y132, 【参考】数式用!$A$2:$B$50, 2, FALSE), "")</f>
        <v/>
      </c>
      <c r="AA132" s="400"/>
    </row>
    <row r="133" spans="1:27" ht="33.9" customHeight="1">
      <c r="A133" s="235"/>
      <c r="B133" s="401">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9" t="str">
        <f>IFERROR(VLOOKUP(Y133, 【参考】数式用!$A$2:$B$50, 2, FALSE), "")</f>
        <v/>
      </c>
      <c r="AA133" s="400"/>
    </row>
    <row r="134" spans="1:27" ht="33.9" customHeight="1">
      <c r="A134" s="235"/>
      <c r="B134" s="401">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9" t="str">
        <f>IFERROR(VLOOKUP(Y134, 【参考】数式用!$A$2:$B$50, 2, FALSE), "")</f>
        <v/>
      </c>
      <c r="AA134" s="400"/>
    </row>
    <row r="135" spans="1:27" ht="33.9" customHeight="1">
      <c r="A135" s="235"/>
      <c r="B135" s="401">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9" t="str">
        <f>IFERROR(VLOOKUP(Y135, 【参考】数式用!$A$2:$B$50, 2, FALSE), "")</f>
        <v/>
      </c>
      <c r="AA135" s="400"/>
    </row>
    <row r="136" spans="1:27" ht="33.9" customHeight="1">
      <c r="A136" s="235"/>
      <c r="B136" s="401">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9" t="str">
        <f>IFERROR(VLOOKUP(Y136, 【参考】数式用!$A$2:$B$50, 2, FALSE), "")</f>
        <v/>
      </c>
      <c r="AA136" s="400"/>
    </row>
    <row r="137" spans="1:27" ht="33.9" customHeight="1">
      <c r="A137" s="235"/>
      <c r="B137" s="401">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9" t="str">
        <f>IFERROR(VLOOKUP(Y137, 【参考】数式用!$A$2:$B$50, 2, FALSE), "")</f>
        <v/>
      </c>
      <c r="AA137" s="400"/>
    </row>
    <row r="138" spans="1:27" ht="33.9" customHeight="1" thickBot="1">
      <c r="A138" s="235"/>
      <c r="B138" s="401">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32.77734375" hidden="1" customWidth="1"/>
    <col min="40" max="42" width="6.10937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75" t="s">
        <v>36</v>
      </c>
      <c r="AA1" s="775"/>
      <c r="AB1" s="775"/>
      <c r="AC1" s="775"/>
      <c r="AD1" s="775" t="str">
        <f>IF(基本情報入力シート!C18="","",基本情報入力シート!C18)</f>
        <v/>
      </c>
      <c r="AE1" s="775"/>
      <c r="AF1" s="775"/>
      <c r="AG1" s="775"/>
      <c r="AH1" s="775"/>
      <c r="AI1" s="775"/>
      <c r="AJ1" s="775"/>
      <c r="AK1" s="775"/>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794" t="s">
        <v>8</v>
      </c>
      <c r="C6" s="795"/>
      <c r="D6" s="795"/>
      <c r="E6" s="795"/>
      <c r="F6" s="795"/>
      <c r="G6" s="795"/>
      <c r="H6" s="791" t="str">
        <f>IF(基本情報入力シート!M22="","",基本情報入力シート!M22)</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5"/>
    </row>
    <row r="7" spans="1:50" s="156" customFormat="1" ht="22.5" customHeight="1">
      <c r="A7" s="155"/>
      <c r="B7" s="785" t="s">
        <v>7</v>
      </c>
      <c r="C7" s="786"/>
      <c r="D7" s="786"/>
      <c r="E7" s="786"/>
      <c r="F7" s="786"/>
      <c r="G7" s="786"/>
      <c r="H7" s="796" t="str">
        <f>IF(基本情報入力シート!M23="","",基本情報入力シート!M23)</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5"/>
    </row>
    <row r="8" spans="1:50" s="156" customFormat="1" ht="12.75" customHeight="1">
      <c r="A8" s="155"/>
      <c r="B8" s="779" t="s">
        <v>38</v>
      </c>
      <c r="C8" s="780"/>
      <c r="D8" s="780"/>
      <c r="E8" s="780"/>
      <c r="F8" s="780"/>
      <c r="G8" s="780"/>
      <c r="H8" s="157" t="s">
        <v>12</v>
      </c>
      <c r="I8" s="787" t="str">
        <f>IF(基本情報入力シート!AC24="－","",基本情報入力シート!AC24)</f>
        <v/>
      </c>
      <c r="J8" s="787"/>
      <c r="K8" s="787"/>
      <c r="L8" s="787"/>
      <c r="M8" s="787"/>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1"/>
      <c r="C9" s="782"/>
      <c r="D9" s="782"/>
      <c r="E9" s="782"/>
      <c r="F9" s="782"/>
      <c r="G9" s="782"/>
      <c r="H9" s="799" t="str">
        <f>IF(基本情報入力シート!M25="","",基本情報入力シート!M25)</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5"/>
    </row>
    <row r="10" spans="1:50" s="156" customFormat="1" ht="12" customHeight="1">
      <c r="A10" s="155"/>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5"/>
    </row>
    <row r="11" spans="1:50" s="156" customFormat="1" ht="15" customHeight="1">
      <c r="A11" s="155"/>
      <c r="B11" s="789" t="s">
        <v>8</v>
      </c>
      <c r="C11" s="790"/>
      <c r="D11" s="790"/>
      <c r="E11" s="790"/>
      <c r="F11" s="790"/>
      <c r="G11" s="790"/>
      <c r="H11" s="791" t="str">
        <f>IF(基本情報入力シート!M29="","",基本情報入力シート!M29)</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5"/>
      <c r="AT11" s="161"/>
      <c r="AU11" s="161"/>
      <c r="AV11" s="161"/>
      <c r="AW11" s="161"/>
      <c r="AX11" s="161"/>
    </row>
    <row r="12" spans="1:50" s="156" customFormat="1" ht="22.5" customHeight="1">
      <c r="A12" s="155"/>
      <c r="B12" s="781" t="s">
        <v>39</v>
      </c>
      <c r="C12" s="782"/>
      <c r="D12" s="782"/>
      <c r="E12" s="782"/>
      <c r="F12" s="782"/>
      <c r="G12" s="782"/>
      <c r="H12" s="776" t="str">
        <f>IF(基本情報入力シート!M30="","",基本情報入力シート!M30)</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5"/>
      <c r="AT12" s="161"/>
      <c r="AU12" s="161"/>
      <c r="AV12" s="161"/>
      <c r="AW12" s="161"/>
      <c r="AX12" s="161"/>
    </row>
    <row r="13" spans="1:50" s="156" customFormat="1" ht="17.25" customHeight="1">
      <c r="A13" s="155"/>
      <c r="B13" s="802" t="s">
        <v>20</v>
      </c>
      <c r="C13" s="802"/>
      <c r="D13" s="802"/>
      <c r="E13" s="802"/>
      <c r="F13" s="802"/>
      <c r="G13" s="802"/>
      <c r="H13" s="788" t="s">
        <v>21</v>
      </c>
      <c r="I13" s="788"/>
      <c r="J13" s="788"/>
      <c r="K13" s="785"/>
      <c r="L13" s="709" t="str">
        <f>IF(基本情報入力シート!M31="","",基本情報入力シート!M31)</f>
        <v/>
      </c>
      <c r="M13" s="709"/>
      <c r="N13" s="709"/>
      <c r="O13" s="709"/>
      <c r="P13" s="709"/>
      <c r="Q13" s="709"/>
      <c r="R13" s="709"/>
      <c r="S13" s="709"/>
      <c r="T13" s="709"/>
      <c r="U13" s="709"/>
      <c r="V13" s="802" t="s">
        <v>22</v>
      </c>
      <c r="W13" s="802"/>
      <c r="X13" s="802"/>
      <c r="Y13" s="802"/>
      <c r="Z13" s="709" t="str">
        <f>IF(基本情報入力シート!M32="","",基本情報入力シート!M32)</f>
        <v/>
      </c>
      <c r="AA13" s="709"/>
      <c r="AB13" s="709"/>
      <c r="AC13" s="709"/>
      <c r="AD13" s="709"/>
      <c r="AE13" s="709"/>
      <c r="AF13" s="709"/>
      <c r="AG13" s="709"/>
      <c r="AH13" s="709"/>
      <c r="AI13" s="709"/>
      <c r="AJ13" s="709"/>
      <c r="AK13" s="709"/>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5"/>
      <c r="AE17" s="155"/>
      <c r="AF17" s="155"/>
      <c r="AG17" s="155"/>
      <c r="AH17" s="175"/>
      <c r="AI17" s="155"/>
      <c r="AJ17" s="155"/>
      <c r="AK17" s="155"/>
      <c r="AL17" s="155"/>
    </row>
    <row r="18" spans="1:57" ht="19.5" customHeight="1" thickBot="1">
      <c r="A18" s="108"/>
      <c r="B18" s="176"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0</v>
      </c>
      <c r="X18" s="773"/>
      <c r="Y18" s="773"/>
      <c r="Z18" s="773"/>
      <c r="AA18" s="773"/>
      <c r="AB18" s="774"/>
      <c r="AC18" s="177" t="s">
        <v>44</v>
      </c>
      <c r="AD18" s="108"/>
      <c r="AE18" s="108"/>
      <c r="AF18" s="108"/>
      <c r="AG18" s="108"/>
      <c r="AH18" s="108"/>
      <c r="AI18" s="108"/>
      <c r="AJ18" s="108"/>
      <c r="AK18" s="108"/>
      <c r="AL18" s="108"/>
    </row>
    <row r="19" spans="1:57" ht="27" customHeight="1" thickBot="1">
      <c r="A19" s="108"/>
      <c r="B19" s="176" t="s">
        <v>46</v>
      </c>
      <c r="C19" s="711" t="s">
        <v>1912</v>
      </c>
      <c r="D19" s="711"/>
      <c r="E19" s="711"/>
      <c r="F19" s="711"/>
      <c r="G19" s="711"/>
      <c r="H19" s="711"/>
      <c r="I19" s="711"/>
      <c r="J19" s="711"/>
      <c r="K19" s="711"/>
      <c r="L19" s="711"/>
      <c r="M19" s="711"/>
      <c r="N19" s="711"/>
      <c r="O19" s="711"/>
      <c r="P19" s="711"/>
      <c r="Q19" s="711"/>
      <c r="R19" s="711"/>
      <c r="S19" s="711"/>
      <c r="T19" s="711"/>
      <c r="U19" s="711"/>
      <c r="V19" s="711"/>
      <c r="W19" s="764"/>
      <c r="X19" s="765"/>
      <c r="Y19" s="765"/>
      <c r="Z19" s="765"/>
      <c r="AA19" s="765"/>
      <c r="AB19" s="766"/>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0</v>
      </c>
      <c r="X20" s="773"/>
      <c r="Y20" s="773"/>
      <c r="Z20" s="773"/>
      <c r="AA20" s="773"/>
      <c r="AB20" s="774"/>
      <c r="AC20" s="177" t="s">
        <v>44</v>
      </c>
      <c r="AD20" s="107" t="s">
        <v>45</v>
      </c>
      <c r="AE20" s="727" t="str">
        <f>IF(H7="", "", IFERROR(IF(W21&gt;=W20,"○","×"),""))</f>
        <v/>
      </c>
      <c r="AF20" s="108"/>
      <c r="AG20" s="108"/>
      <c r="AH20" s="108"/>
      <c r="AI20" s="108"/>
      <c r="AJ20" s="108"/>
      <c r="AK20" s="108"/>
      <c r="AL20" s="108"/>
      <c r="AM20" s="108"/>
      <c r="AN20" s="108"/>
      <c r="AO20" s="108"/>
      <c r="AP20" s="108"/>
      <c r="AQ20" s="810" t="s">
        <v>1994</v>
      </c>
      <c r="AR20" s="811"/>
      <c r="AS20" s="811"/>
      <c r="AT20" s="811"/>
      <c r="AU20" s="811"/>
      <c r="AV20" s="811"/>
      <c r="AW20" s="811"/>
      <c r="AX20" s="811"/>
      <c r="AY20" s="811"/>
      <c r="AZ20" s="811"/>
      <c r="BA20" s="811"/>
      <c r="BB20" s="811"/>
      <c r="BC20" s="811"/>
      <c r="BD20" s="811"/>
      <c r="BE20" s="812"/>
    </row>
    <row r="21" spans="1:57" ht="37.200000000000003" customHeight="1" thickBot="1">
      <c r="A21" s="108"/>
      <c r="B21" s="176" t="s">
        <v>48</v>
      </c>
      <c r="C21" s="803" t="s">
        <v>2114</v>
      </c>
      <c r="D21" s="803"/>
      <c r="E21" s="803"/>
      <c r="F21" s="803"/>
      <c r="G21" s="803"/>
      <c r="H21" s="803"/>
      <c r="I21" s="803"/>
      <c r="J21" s="803"/>
      <c r="K21" s="803"/>
      <c r="L21" s="803"/>
      <c r="M21" s="803"/>
      <c r="N21" s="803"/>
      <c r="O21" s="803"/>
      <c r="P21" s="803"/>
      <c r="Q21" s="803"/>
      <c r="R21" s="803"/>
      <c r="S21" s="803"/>
      <c r="T21" s="803"/>
      <c r="U21" s="803"/>
      <c r="V21" s="803"/>
      <c r="W21" s="764"/>
      <c r="X21" s="765"/>
      <c r="Y21" s="765"/>
      <c r="Z21" s="765"/>
      <c r="AA21" s="765"/>
      <c r="AB21" s="766"/>
      <c r="AC21" s="183" t="s">
        <v>44</v>
      </c>
      <c r="AD21" s="107" t="s">
        <v>45</v>
      </c>
      <c r="AE21" s="729"/>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0" t="s">
        <v>1914</v>
      </c>
      <c r="D26" s="770"/>
      <c r="E26" s="770"/>
      <c r="F26" s="770"/>
      <c r="G26" s="770"/>
      <c r="H26" s="770"/>
      <c r="I26" s="770"/>
      <c r="J26" s="770"/>
      <c r="K26" s="770"/>
      <c r="L26" s="770"/>
      <c r="M26" s="770"/>
      <c r="N26" s="770"/>
      <c r="O26" s="770"/>
      <c r="P26" s="771"/>
      <c r="Q26" s="724">
        <f>Q27-Q28-Q29</f>
        <v>0</v>
      </c>
      <c r="R26" s="725"/>
      <c r="S26" s="725"/>
      <c r="T26" s="725"/>
      <c r="U26" s="725"/>
      <c r="V26" s="726"/>
      <c r="W26" s="200" t="s">
        <v>44</v>
      </c>
      <c r="X26" s="201" t="s">
        <v>45</v>
      </c>
      <c r="Y26" s="727" t="str">
        <f>IF(H7="", "", IF(Q30="","",IF(Q26="","",IF(Q26&gt;=Q30,"○","×"))))</f>
        <v/>
      </c>
      <c r="Z26" s="202"/>
      <c r="AA26" s="196"/>
      <c r="AB26" s="196"/>
      <c r="AC26" s="196"/>
      <c r="AD26" s="198"/>
      <c r="AE26" s="198"/>
      <c r="AF26" s="198"/>
      <c r="AG26" s="198"/>
      <c r="AH26" s="198"/>
      <c r="AI26" s="198"/>
      <c r="AJ26" s="198"/>
      <c r="AK26" s="198"/>
      <c r="AL26" s="108"/>
      <c r="AM26" s="108"/>
      <c r="AN26" s="108"/>
      <c r="AO26" s="108"/>
      <c r="AP26" s="108"/>
      <c r="AQ26" s="755" t="s">
        <v>2141</v>
      </c>
      <c r="AR26" s="756"/>
      <c r="AS26" s="756"/>
      <c r="AT26" s="756"/>
      <c r="AU26" s="756"/>
      <c r="AV26" s="756"/>
      <c r="AW26" s="756"/>
      <c r="AX26" s="756"/>
      <c r="AY26" s="756"/>
      <c r="AZ26" s="756"/>
      <c r="BA26" s="756"/>
      <c r="BB26" s="756"/>
      <c r="BC26" s="756"/>
      <c r="BD26" s="756"/>
      <c r="BE26" s="757"/>
    </row>
    <row r="27" spans="1:57" ht="18.75" customHeight="1" thickBot="1">
      <c r="A27" s="108"/>
      <c r="B27" s="599"/>
      <c r="C27" s="717" t="s">
        <v>1915</v>
      </c>
      <c r="D27" s="717"/>
      <c r="E27" s="717"/>
      <c r="F27" s="717"/>
      <c r="G27" s="717"/>
      <c r="H27" s="717"/>
      <c r="I27" s="717"/>
      <c r="J27" s="717"/>
      <c r="K27" s="717"/>
      <c r="L27" s="717"/>
      <c r="M27" s="717"/>
      <c r="N27" s="717"/>
      <c r="O27" s="717"/>
      <c r="P27" s="718"/>
      <c r="Q27" s="721"/>
      <c r="R27" s="722"/>
      <c r="S27" s="722"/>
      <c r="T27" s="722"/>
      <c r="U27" s="722"/>
      <c r="V27" s="723"/>
      <c r="W27" s="200" t="s">
        <v>44</v>
      </c>
      <c r="X27" s="201"/>
      <c r="Y27" s="728"/>
      <c r="Z27" s="202"/>
      <c r="AA27" s="196"/>
      <c r="AB27" s="196"/>
      <c r="AC27" s="196"/>
      <c r="AD27" s="198"/>
      <c r="AE27" s="196"/>
      <c r="AF27" s="196"/>
      <c r="AG27" s="196"/>
      <c r="AH27" s="196"/>
      <c r="AI27" s="196"/>
      <c r="AJ27" s="196"/>
      <c r="AK27" s="198"/>
      <c r="AL27" s="108"/>
      <c r="AM27" s="108"/>
      <c r="AN27" s="108"/>
      <c r="AO27" s="108"/>
      <c r="AP27" s="108"/>
      <c r="AQ27" s="758"/>
      <c r="AR27" s="759"/>
      <c r="AS27" s="759"/>
      <c r="AT27" s="759"/>
      <c r="AU27" s="759"/>
      <c r="AV27" s="759"/>
      <c r="AW27" s="759"/>
      <c r="AX27" s="759"/>
      <c r="AY27" s="759"/>
      <c r="AZ27" s="759"/>
      <c r="BA27" s="759"/>
      <c r="BB27" s="759"/>
      <c r="BC27" s="759"/>
      <c r="BD27" s="759"/>
      <c r="BE27" s="760"/>
    </row>
    <row r="28" spans="1:57" ht="18.75" customHeight="1" thickBot="1">
      <c r="A28" s="108"/>
      <c r="B28" s="599"/>
      <c r="C28" s="719" t="s">
        <v>1916</v>
      </c>
      <c r="D28" s="719"/>
      <c r="E28" s="719"/>
      <c r="F28" s="719"/>
      <c r="G28" s="719"/>
      <c r="H28" s="719"/>
      <c r="I28" s="719"/>
      <c r="J28" s="719"/>
      <c r="K28" s="719"/>
      <c r="L28" s="719"/>
      <c r="M28" s="719"/>
      <c r="N28" s="719"/>
      <c r="O28" s="719"/>
      <c r="P28" s="720"/>
      <c r="Q28" s="724">
        <f>W21</f>
        <v>0</v>
      </c>
      <c r="R28" s="725"/>
      <c r="S28" s="725"/>
      <c r="T28" s="725"/>
      <c r="U28" s="725"/>
      <c r="V28" s="726"/>
      <c r="W28" s="200" t="s">
        <v>44</v>
      </c>
      <c r="X28" s="201"/>
      <c r="Y28" s="728"/>
      <c r="Z28" s="202"/>
      <c r="AA28" s="196"/>
      <c r="AB28" s="196"/>
      <c r="AC28" s="196"/>
      <c r="AD28" s="198"/>
      <c r="AE28" s="196"/>
      <c r="AF28" s="196"/>
      <c r="AG28" s="196"/>
      <c r="AH28" s="196"/>
      <c r="AI28" s="196"/>
      <c r="AJ28" s="196"/>
      <c r="AK28" s="198"/>
      <c r="AL28" s="108"/>
      <c r="AM28" s="108"/>
      <c r="AN28" s="108"/>
      <c r="AO28" s="108"/>
      <c r="AP28" s="108"/>
      <c r="AQ28" s="758"/>
      <c r="AR28" s="759"/>
      <c r="AS28" s="759"/>
      <c r="AT28" s="759"/>
      <c r="AU28" s="759"/>
      <c r="AV28" s="759"/>
      <c r="AW28" s="759"/>
      <c r="AX28" s="759"/>
      <c r="AY28" s="759"/>
      <c r="AZ28" s="759"/>
      <c r="BA28" s="759"/>
      <c r="BB28" s="759"/>
      <c r="BC28" s="759"/>
      <c r="BD28" s="759"/>
      <c r="BE28" s="760"/>
    </row>
    <row r="29" spans="1:57" ht="27.75" customHeight="1" thickBot="1">
      <c r="A29" s="108"/>
      <c r="B29" s="203"/>
      <c r="C29" s="719" t="s">
        <v>2010</v>
      </c>
      <c r="D29" s="719"/>
      <c r="E29" s="719"/>
      <c r="F29" s="719"/>
      <c r="G29" s="719"/>
      <c r="H29" s="719"/>
      <c r="I29" s="719"/>
      <c r="J29" s="719"/>
      <c r="K29" s="719"/>
      <c r="L29" s="719"/>
      <c r="M29" s="719"/>
      <c r="N29" s="719"/>
      <c r="O29" s="719"/>
      <c r="P29" s="720"/>
      <c r="Q29" s="721"/>
      <c r="R29" s="722"/>
      <c r="S29" s="722"/>
      <c r="T29" s="722"/>
      <c r="U29" s="722"/>
      <c r="V29" s="723"/>
      <c r="W29" s="200" t="s">
        <v>44</v>
      </c>
      <c r="X29" s="201"/>
      <c r="Y29" s="728"/>
      <c r="Z29" s="202"/>
      <c r="AA29" s="196"/>
      <c r="AB29" s="196"/>
      <c r="AC29" s="196"/>
      <c r="AD29" s="198"/>
      <c r="AE29" s="196"/>
      <c r="AF29" s="196"/>
      <c r="AG29" s="196"/>
      <c r="AH29" s="196"/>
      <c r="AI29" s="196"/>
      <c r="AJ29" s="196"/>
      <c r="AK29" s="198"/>
      <c r="AL29" s="108"/>
      <c r="AM29" s="108"/>
      <c r="AN29" s="108"/>
      <c r="AO29" s="108"/>
      <c r="AP29" s="108"/>
      <c r="AQ29" s="758"/>
      <c r="AR29" s="759"/>
      <c r="AS29" s="759"/>
      <c r="AT29" s="759"/>
      <c r="AU29" s="759"/>
      <c r="AV29" s="759"/>
      <c r="AW29" s="759"/>
      <c r="AX29" s="759"/>
      <c r="AY29" s="759"/>
      <c r="AZ29" s="759"/>
      <c r="BA29" s="759"/>
      <c r="BB29" s="759"/>
      <c r="BC29" s="759"/>
      <c r="BD29" s="759"/>
      <c r="BE29" s="760"/>
    </row>
    <row r="30" spans="1:57" ht="30.75" customHeight="1" thickBot="1">
      <c r="A30" s="108"/>
      <c r="B30" s="199" t="s">
        <v>46</v>
      </c>
      <c r="C30" s="837" t="s">
        <v>1917</v>
      </c>
      <c r="D30" s="838"/>
      <c r="E30" s="838"/>
      <c r="F30" s="838"/>
      <c r="G30" s="838"/>
      <c r="H30" s="838"/>
      <c r="I30" s="838"/>
      <c r="J30" s="838"/>
      <c r="K30" s="838"/>
      <c r="L30" s="838"/>
      <c r="M30" s="838"/>
      <c r="N30" s="838"/>
      <c r="O30" s="838"/>
      <c r="P30" s="838"/>
      <c r="Q30" s="724">
        <f>Q31-Q32-Q33-Q34</f>
        <v>0</v>
      </c>
      <c r="R30" s="725"/>
      <c r="S30" s="725"/>
      <c r="T30" s="725"/>
      <c r="U30" s="725"/>
      <c r="V30" s="726"/>
      <c r="W30" s="204" t="s">
        <v>44</v>
      </c>
      <c r="X30" s="201" t="s">
        <v>45</v>
      </c>
      <c r="Y30" s="729"/>
      <c r="Z30" s="202"/>
      <c r="AA30" s="196"/>
      <c r="AB30" s="196"/>
      <c r="AC30" s="196"/>
      <c r="AD30" s="198"/>
      <c r="AE30" s="196"/>
      <c r="AF30" s="196"/>
      <c r="AG30" s="196"/>
      <c r="AH30" s="196"/>
      <c r="AI30" s="196"/>
      <c r="AJ30" s="196"/>
      <c r="AK30" s="198"/>
      <c r="AL30" s="108"/>
      <c r="AM30" s="108"/>
      <c r="AN30" s="108"/>
      <c r="AO30" s="108"/>
      <c r="AP30" s="108"/>
      <c r="AQ30" s="761"/>
      <c r="AR30" s="762"/>
      <c r="AS30" s="762"/>
      <c r="AT30" s="762"/>
      <c r="AU30" s="762"/>
      <c r="AV30" s="762"/>
      <c r="AW30" s="762"/>
      <c r="AX30" s="762"/>
      <c r="AY30" s="762"/>
      <c r="AZ30" s="762"/>
      <c r="BA30" s="762"/>
      <c r="BB30" s="762"/>
      <c r="BC30" s="762"/>
      <c r="BD30" s="762"/>
      <c r="BE30" s="763"/>
    </row>
    <row r="31" spans="1:57" ht="18.75" customHeight="1" thickBot="1">
      <c r="A31" s="108"/>
      <c r="B31" s="816"/>
      <c r="C31" s="718" t="s">
        <v>1918</v>
      </c>
      <c r="D31" s="847"/>
      <c r="E31" s="847"/>
      <c r="F31" s="847"/>
      <c r="G31" s="847"/>
      <c r="H31" s="847"/>
      <c r="I31" s="847"/>
      <c r="J31" s="847"/>
      <c r="K31" s="847"/>
      <c r="L31" s="847"/>
      <c r="M31" s="847"/>
      <c r="N31" s="847"/>
      <c r="O31" s="847"/>
      <c r="P31" s="848"/>
      <c r="Q31" s="821"/>
      <c r="R31" s="822"/>
      <c r="S31" s="822"/>
      <c r="T31" s="822"/>
      <c r="U31" s="822"/>
      <c r="V31" s="823"/>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16"/>
      <c r="C32" s="718" t="s">
        <v>2116</v>
      </c>
      <c r="D32" s="847"/>
      <c r="E32" s="847"/>
      <c r="F32" s="847"/>
      <c r="G32" s="847"/>
      <c r="H32" s="847"/>
      <c r="I32" s="847"/>
      <c r="J32" s="847"/>
      <c r="K32" s="847"/>
      <c r="L32" s="847"/>
      <c r="M32" s="847"/>
      <c r="N32" s="847"/>
      <c r="O32" s="847"/>
      <c r="P32" s="848"/>
      <c r="Q32" s="821"/>
      <c r="R32" s="822"/>
      <c r="S32" s="822"/>
      <c r="T32" s="822"/>
      <c r="U32" s="822"/>
      <c r="V32" s="823"/>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16"/>
      <c r="C33" s="849" t="s">
        <v>2117</v>
      </c>
      <c r="D33" s="850"/>
      <c r="E33" s="850"/>
      <c r="F33" s="850"/>
      <c r="G33" s="850"/>
      <c r="H33" s="850"/>
      <c r="I33" s="850"/>
      <c r="J33" s="850"/>
      <c r="K33" s="850"/>
      <c r="L33" s="850"/>
      <c r="M33" s="850"/>
      <c r="N33" s="850"/>
      <c r="O33" s="850"/>
      <c r="P33" s="851"/>
      <c r="Q33" s="821"/>
      <c r="R33" s="822"/>
      <c r="S33" s="822"/>
      <c r="T33" s="822"/>
      <c r="U33" s="822"/>
      <c r="V33" s="823"/>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17"/>
      <c r="C34" s="818" t="s">
        <v>2011</v>
      </c>
      <c r="D34" s="819"/>
      <c r="E34" s="819"/>
      <c r="F34" s="819"/>
      <c r="G34" s="819"/>
      <c r="H34" s="819"/>
      <c r="I34" s="819"/>
      <c r="J34" s="819"/>
      <c r="K34" s="819"/>
      <c r="L34" s="819"/>
      <c r="M34" s="819"/>
      <c r="N34" s="819"/>
      <c r="O34" s="819"/>
      <c r="P34" s="820"/>
      <c r="Q34" s="821"/>
      <c r="R34" s="822"/>
      <c r="S34" s="822"/>
      <c r="T34" s="822"/>
      <c r="U34" s="822"/>
      <c r="V34" s="823"/>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8"/>
      <c r="AT37" s="161"/>
      <c r="AU37" s="161"/>
      <c r="AV37" s="161"/>
      <c r="AW37" s="161"/>
      <c r="AX37" s="161"/>
    </row>
    <row r="38" spans="1:57" s="156" customFormat="1" ht="33" customHeight="1">
      <c r="A38" s="155"/>
      <c r="B38" s="207"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8"/>
      <c r="AT38" s="161"/>
      <c r="AU38" s="161"/>
      <c r="AV38" s="161"/>
      <c r="AW38" s="161"/>
      <c r="AX38" s="161"/>
    </row>
    <row r="39" spans="1:57" s="156" customFormat="1" ht="44.25" customHeight="1">
      <c r="A39" s="155"/>
      <c r="B39" s="207"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7"/>
      <c r="AT41" s="162"/>
      <c r="AU41" s="162"/>
      <c r="AV41" s="162"/>
      <c r="AW41" s="162"/>
      <c r="AX41" s="162"/>
    </row>
    <row r="42" spans="1:57" ht="16.5" customHeight="1" thickBot="1">
      <c r="A42" s="108"/>
      <c r="B42" s="109"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8"/>
      <c r="AT42" s="162"/>
      <c r="AU42" s="162"/>
      <c r="AV42" s="162"/>
      <c r="AW42" s="162"/>
      <c r="AX42" s="162"/>
    </row>
    <row r="43" spans="1:57" ht="51.75" customHeight="1">
      <c r="A43" s="108"/>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5"/>
      <c r="AQ43" s="864" t="s">
        <v>1995</v>
      </c>
      <c r="AR43" s="865"/>
      <c r="AS43" s="865"/>
      <c r="AT43" s="865"/>
      <c r="AU43" s="865"/>
      <c r="AV43" s="865"/>
      <c r="AW43" s="865"/>
      <c r="AX43" s="865"/>
      <c r="AY43" s="865"/>
      <c r="AZ43" s="865"/>
      <c r="BA43" s="865"/>
      <c r="BB43" s="865"/>
      <c r="BC43" s="865"/>
      <c r="BD43" s="865"/>
      <c r="BE43" s="866"/>
    </row>
    <row r="44" spans="1:57" ht="47.25" customHeight="1" thickBot="1">
      <c r="A44" s="108"/>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5"/>
      <c r="AQ44" s="867"/>
      <c r="AR44" s="868"/>
      <c r="AS44" s="868"/>
      <c r="AT44" s="868"/>
      <c r="AU44" s="868"/>
      <c r="AV44" s="868"/>
      <c r="AW44" s="868"/>
      <c r="AX44" s="868"/>
      <c r="AY44" s="868"/>
      <c r="AZ44" s="868"/>
      <c r="BA44" s="868"/>
      <c r="BB44" s="868"/>
      <c r="BC44" s="868"/>
      <c r="BD44" s="868"/>
      <c r="BE44" s="869"/>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2"/>
      <c r="AT46" s="214"/>
      <c r="AU46" s="214"/>
      <c r="AV46" s="214"/>
      <c r="AW46" s="214"/>
      <c r="AX46" s="214"/>
    </row>
    <row r="47" spans="1:57" s="213" customFormat="1" ht="17.399999999999999" customHeight="1" thickBot="1">
      <c r="A47" s="212"/>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 customHeight="1" thickBot="1">
      <c r="A48" s="212"/>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05" t="s">
        <v>2119</v>
      </c>
      <c r="C49" s="806"/>
      <c r="D49" s="806"/>
      <c r="E49" s="806"/>
      <c r="F49" s="806"/>
      <c r="G49" s="806"/>
      <c r="H49" s="806"/>
      <c r="I49" s="806"/>
      <c r="J49" s="806"/>
      <c r="K49" s="806"/>
      <c r="L49" s="806"/>
      <c r="M49" s="806"/>
      <c r="N49" s="806"/>
      <c r="O49" s="806"/>
      <c r="P49" s="806"/>
      <c r="Q49" s="806"/>
      <c r="R49" s="806"/>
      <c r="S49" s="807"/>
      <c r="T49" s="808">
        <f>'別紙様式3-2（加算　個票）'!N6</f>
        <v>0</v>
      </c>
      <c r="U49" s="809"/>
      <c r="V49" s="809"/>
      <c r="W49" s="809"/>
      <c r="X49" s="809"/>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44" t="s">
        <v>2120</v>
      </c>
      <c r="C50" s="745"/>
      <c r="D50" s="745"/>
      <c r="E50" s="745"/>
      <c r="F50" s="745"/>
      <c r="G50" s="745"/>
      <c r="H50" s="745"/>
      <c r="I50" s="745"/>
      <c r="J50" s="745"/>
      <c r="K50" s="745"/>
      <c r="L50" s="745"/>
      <c r="M50" s="745"/>
      <c r="N50" s="745"/>
      <c r="O50" s="745"/>
      <c r="P50" s="745"/>
      <c r="Q50" s="745"/>
      <c r="R50" s="745"/>
      <c r="S50" s="745"/>
      <c r="T50" s="746"/>
      <c r="U50" s="747"/>
      <c r="V50" s="747"/>
      <c r="W50" s="747"/>
      <c r="X50" s="748"/>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 customHeight="1" thickBot="1">
      <c r="A52" s="108"/>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8"/>
      <c r="AN52" s="224"/>
      <c r="AO52" s="216"/>
      <c r="AP52" s="216"/>
    </row>
    <row r="53" spans="1:57" ht="21" customHeight="1" thickBot="1">
      <c r="A53" s="108"/>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6" t="str">
        <f>IF(H7="", "", IF(AN53=AN54, "○", "×"))</f>
        <v/>
      </c>
      <c r="AL53" s="108"/>
      <c r="AM53" s="429" t="s">
        <v>1996</v>
      </c>
      <c r="AN53" s="430">
        <f>COUNT('別紙様式3-2（加算　個票）'!U:U)+COUNT('別紙様式3-2（加算　個票）'!AC:AD)</f>
        <v>0</v>
      </c>
      <c r="AO53" s="216"/>
      <c r="AP53" s="216"/>
    </row>
    <row r="54" spans="1:57" ht="25.5" customHeight="1" thickBot="1">
      <c r="A54" s="108"/>
      <c r="B54" s="744" t="s">
        <v>2122</v>
      </c>
      <c r="C54" s="831"/>
      <c r="D54" s="831"/>
      <c r="E54" s="831"/>
      <c r="F54" s="831"/>
      <c r="G54" s="831"/>
      <c r="H54" s="831"/>
      <c r="I54" s="831"/>
      <c r="J54" s="831"/>
      <c r="K54" s="831"/>
      <c r="L54" s="831"/>
      <c r="M54" s="831"/>
      <c r="N54" s="831"/>
      <c r="O54" s="831"/>
      <c r="P54" s="831"/>
      <c r="Q54" s="831"/>
      <c r="R54" s="831"/>
      <c r="S54" s="832"/>
      <c r="T54" s="808">
        <f>'別紙様式3-2（加算　個票）'!N7</f>
        <v>0</v>
      </c>
      <c r="U54" s="809"/>
      <c r="V54" s="809"/>
      <c r="W54" s="809"/>
      <c r="X54" s="809"/>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27" t="s">
        <v>54</v>
      </c>
      <c r="AR54" s="828"/>
      <c r="AS54" s="828"/>
      <c r="AT54" s="828"/>
      <c r="AU54" s="828"/>
      <c r="AV54" s="828"/>
      <c r="AW54" s="828"/>
      <c r="AX54" s="828"/>
      <c r="AY54" s="828"/>
      <c r="AZ54" s="828"/>
      <c r="BA54" s="828"/>
      <c r="BB54" s="828"/>
      <c r="BC54" s="828"/>
      <c r="BD54" s="828"/>
      <c r="BE54" s="829"/>
    </row>
    <row r="55" spans="1:57" ht="23.25" customHeight="1" thickBot="1">
      <c r="A55" s="108"/>
      <c r="B55" s="733" t="s">
        <v>55</v>
      </c>
      <c r="C55" s="734"/>
      <c r="D55" s="734"/>
      <c r="E55" s="734"/>
      <c r="F55" s="734"/>
      <c r="G55" s="734"/>
      <c r="H55" s="734"/>
      <c r="I55" s="734"/>
      <c r="J55" s="734"/>
      <c r="K55" s="734"/>
      <c r="L55" s="734"/>
      <c r="M55" s="734"/>
      <c r="N55" s="734"/>
      <c r="O55" s="734"/>
      <c r="P55" s="734"/>
      <c r="Q55" s="734"/>
      <c r="R55" s="734"/>
      <c r="S55" s="734"/>
      <c r="T55" s="735"/>
      <c r="U55" s="736"/>
      <c r="V55" s="736"/>
      <c r="W55" s="736"/>
      <c r="X55" s="737"/>
      <c r="Y55" s="225" t="s">
        <v>44</v>
      </c>
      <c r="Z55" s="108"/>
      <c r="AA55" s="226" t="s">
        <v>56</v>
      </c>
      <c r="AB55" s="767">
        <f>IFERROR(T56/T54*100,0)</f>
        <v>0</v>
      </c>
      <c r="AC55" s="768"/>
      <c r="AD55" s="769"/>
      <c r="AE55" s="227" t="s">
        <v>57</v>
      </c>
      <c r="AF55" s="228" t="s">
        <v>58</v>
      </c>
      <c r="AG55" s="108" t="s">
        <v>45</v>
      </c>
      <c r="AH55" s="179" t="str">
        <f>IF(T54=0,"",(IF(AND(AB55&gt;=200/3,T56&lt;=T55),"○","×")))</f>
        <v/>
      </c>
      <c r="AI55" s="219"/>
      <c r="AJ55" s="219"/>
      <c r="AK55" s="219"/>
      <c r="AL55" s="219"/>
      <c r="AM55" s="431"/>
      <c r="AN55" s="413"/>
      <c r="AO55" s="224"/>
      <c r="AP55" s="224"/>
      <c r="AQ55" s="827" t="s">
        <v>1999</v>
      </c>
      <c r="AR55" s="828"/>
      <c r="AS55" s="828"/>
      <c r="AT55" s="828"/>
      <c r="AU55" s="828"/>
      <c r="AV55" s="828"/>
      <c r="AW55" s="828"/>
      <c r="AX55" s="828"/>
      <c r="AY55" s="828"/>
      <c r="AZ55" s="828"/>
      <c r="BA55" s="828"/>
      <c r="BB55" s="828"/>
      <c r="BC55" s="828"/>
      <c r="BD55" s="828"/>
      <c r="BE55" s="829"/>
    </row>
    <row r="56" spans="1:57" ht="26.25" customHeight="1" thickBot="1">
      <c r="A56" s="108"/>
      <c r="B56" s="229"/>
      <c r="C56" s="621" t="s">
        <v>1998</v>
      </c>
      <c r="D56" s="622"/>
      <c r="E56" s="622"/>
      <c r="F56" s="622"/>
      <c r="G56" s="622"/>
      <c r="H56" s="622"/>
      <c r="I56" s="622"/>
      <c r="J56" s="622"/>
      <c r="K56" s="622"/>
      <c r="L56" s="622"/>
      <c r="M56" s="622"/>
      <c r="N56" s="622"/>
      <c r="O56" s="622"/>
      <c r="P56" s="622"/>
      <c r="Q56" s="622"/>
      <c r="R56" s="622"/>
      <c r="S56" s="622"/>
      <c r="T56" s="833"/>
      <c r="U56" s="834"/>
      <c r="V56" s="834"/>
      <c r="W56" s="834"/>
      <c r="X56" s="835"/>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2"/>
      <c r="AC60" s="168"/>
      <c r="AD60" s="168"/>
      <c r="AE60" s="168"/>
      <c r="AF60" s="168"/>
      <c r="AG60" s="168"/>
      <c r="AH60" s="168"/>
      <c r="AI60" s="716"/>
      <c r="AJ60" s="716"/>
      <c r="AK60" s="716"/>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36" t="s">
        <v>61</v>
      </c>
      <c r="D63" s="836"/>
      <c r="E63" s="836"/>
      <c r="F63" s="836"/>
      <c r="G63" s="836"/>
      <c r="H63" s="836"/>
      <c r="I63" s="836"/>
      <c r="J63" s="836"/>
      <c r="K63" s="836"/>
      <c r="L63" s="836"/>
      <c r="M63" s="836"/>
      <c r="N63" s="836"/>
      <c r="O63" s="836"/>
      <c r="P63" s="836"/>
      <c r="Q63" s="836"/>
      <c r="R63" s="836"/>
      <c r="S63" s="836"/>
      <c r="T63" s="836"/>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0"/>
      <c r="D64" s="601"/>
      <c r="E64" s="825" t="s">
        <v>62</v>
      </c>
      <c r="F64" s="825"/>
      <c r="G64" s="825"/>
      <c r="H64" s="825"/>
      <c r="I64" s="825"/>
      <c r="J64" s="825"/>
      <c r="K64" s="825"/>
      <c r="L64" s="825"/>
      <c r="M64" s="825"/>
      <c r="N64" s="825"/>
      <c r="O64" s="825"/>
      <c r="P64" s="825"/>
      <c r="Q64" s="825"/>
      <c r="R64" s="826"/>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36" t="s">
        <v>67</v>
      </c>
      <c r="D69" s="836"/>
      <c r="E69" s="836"/>
      <c r="F69" s="836"/>
      <c r="G69" s="836"/>
      <c r="H69" s="836"/>
      <c r="I69" s="836"/>
      <c r="J69" s="836"/>
      <c r="K69" s="836"/>
      <c r="L69" s="836"/>
      <c r="M69" s="836"/>
      <c r="N69" s="836"/>
      <c r="O69" s="836"/>
      <c r="P69" s="836"/>
      <c r="Q69" s="836"/>
      <c r="R69" s="836"/>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0"/>
      <c r="D70" s="601"/>
      <c r="E70" s="825" t="s">
        <v>68</v>
      </c>
      <c r="F70" s="825"/>
      <c r="G70" s="825"/>
      <c r="H70" s="825"/>
      <c r="I70" s="825"/>
      <c r="J70" s="825"/>
      <c r="K70" s="825"/>
      <c r="L70" s="825"/>
      <c r="M70" s="825"/>
      <c r="N70" s="825"/>
      <c r="O70" s="825"/>
      <c r="P70" s="825"/>
      <c r="Q70" s="825"/>
      <c r="R70" s="826"/>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1"/>
      <c r="C71" s="242"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5"/>
      <c r="AM71" s="502" t="b">
        <v>1</v>
      </c>
      <c r="AN71" s="216"/>
      <c r="AO71" s="502" t="b">
        <v>0</v>
      </c>
      <c r="AP71" s="216"/>
    </row>
    <row r="72" spans="1:57" ht="28.5" customHeight="1" thickBot="1">
      <c r="A72" s="108"/>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5"/>
      <c r="AM72" s="216"/>
      <c r="AN72" s="216"/>
      <c r="AO72" s="216"/>
      <c r="AP72" s="216"/>
    </row>
    <row r="73" spans="1:57" ht="34.5" customHeight="1" thickBot="1">
      <c r="A73" s="108"/>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5"/>
      <c r="AM73" s="155"/>
      <c r="AN73" s="155"/>
      <c r="AO73" s="216"/>
      <c r="AP73" s="216"/>
      <c r="AQ73" s="813" t="s">
        <v>70</v>
      </c>
      <c r="AR73" s="814"/>
      <c r="AS73" s="814"/>
      <c r="AT73" s="814"/>
      <c r="AU73" s="814"/>
      <c r="AV73" s="814"/>
      <c r="AW73" s="814"/>
      <c r="AX73" s="814"/>
      <c r="AY73" s="814"/>
      <c r="AZ73" s="814"/>
      <c r="BA73" s="814"/>
      <c r="BB73" s="814"/>
      <c r="BC73" s="814"/>
      <c r="BD73" s="814"/>
      <c r="BE73" s="815"/>
    </row>
    <row r="74" spans="1:57" ht="15" customHeight="1" thickBot="1">
      <c r="A74" s="108"/>
      <c r="B74" s="891"/>
      <c r="C74" s="607"/>
      <c r="D74" s="611"/>
      <c r="E74" s="612"/>
      <c r="F74" s="612"/>
      <c r="G74" s="612"/>
      <c r="H74" s="858"/>
      <c r="I74" s="860" t="s">
        <v>46</v>
      </c>
      <c r="J74" s="265" t="s">
        <v>71</v>
      </c>
      <c r="K74" s="266"/>
      <c r="L74" s="266"/>
      <c r="M74" s="266"/>
      <c r="N74" s="266"/>
      <c r="O74" s="266"/>
      <c r="P74" s="266"/>
      <c r="Q74" s="266"/>
      <c r="R74" s="266"/>
      <c r="S74" s="862" t="s">
        <v>72</v>
      </c>
      <c r="T74" s="862"/>
      <c r="U74" s="862"/>
      <c r="V74" s="862"/>
      <c r="W74" s="862"/>
      <c r="X74" s="862"/>
      <c r="Y74" s="862"/>
      <c r="Z74" s="862"/>
      <c r="AA74" s="862"/>
      <c r="AB74" s="862"/>
      <c r="AC74" s="862"/>
      <c r="AD74" s="862"/>
      <c r="AE74" s="862"/>
      <c r="AF74" s="862"/>
      <c r="AG74" s="862"/>
      <c r="AH74" s="862"/>
      <c r="AI74" s="862"/>
      <c r="AJ74" s="862"/>
      <c r="AK74" s="863"/>
      <c r="AL74" s="155"/>
      <c r="AM74" s="267"/>
      <c r="AO74" s="155"/>
      <c r="AP74" s="155"/>
    </row>
    <row r="75" spans="1:57" ht="33" customHeight="1" thickBot="1">
      <c r="A75" s="108"/>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5"/>
      <c r="AM75" s="155"/>
      <c r="AN75" s="155"/>
      <c r="AQ75" s="813" t="s">
        <v>70</v>
      </c>
      <c r="AR75" s="814"/>
      <c r="AS75" s="814"/>
      <c r="AT75" s="814"/>
      <c r="AU75" s="814"/>
      <c r="AV75" s="814"/>
      <c r="AW75" s="814"/>
      <c r="AX75" s="814"/>
      <c r="AY75" s="814"/>
      <c r="AZ75" s="814"/>
      <c r="BA75" s="814"/>
      <c r="BB75" s="814"/>
      <c r="BC75" s="814"/>
      <c r="BD75" s="814"/>
      <c r="BE75" s="815"/>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1" t="s">
        <v>60</v>
      </c>
      <c r="D80" s="731"/>
      <c r="E80" s="731"/>
      <c r="F80" s="731"/>
      <c r="G80" s="731"/>
      <c r="H80" s="731"/>
      <c r="I80" s="731"/>
      <c r="J80" s="731"/>
      <c r="K80" s="731"/>
      <c r="L80" s="731"/>
      <c r="M80" s="731"/>
      <c r="N80" s="731"/>
      <c r="O80" s="731"/>
      <c r="P80" s="731"/>
      <c r="Q80" s="731"/>
      <c r="R80" s="731"/>
      <c r="S80" s="731"/>
      <c r="T80" s="731"/>
      <c r="U80" s="731"/>
      <c r="V80" s="731"/>
      <c r="W80" s="732"/>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00"/>
      <c r="C82" s="601"/>
      <c r="D82" s="889" t="s">
        <v>68</v>
      </c>
      <c r="E82" s="889"/>
      <c r="F82" s="889"/>
      <c r="G82" s="889"/>
      <c r="H82" s="889"/>
      <c r="I82" s="889"/>
      <c r="J82" s="889"/>
      <c r="K82" s="889"/>
      <c r="L82" s="889"/>
      <c r="M82" s="889"/>
      <c r="N82" s="889"/>
      <c r="O82" s="889"/>
      <c r="P82" s="889"/>
      <c r="Q82" s="890"/>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5"/>
      <c r="AM83" s="281"/>
      <c r="AN83" s="273"/>
      <c r="AO83" s="273"/>
      <c r="AP83" s="273"/>
    </row>
    <row r="84" spans="1:57" ht="27" customHeight="1">
      <c r="A84" s="108"/>
      <c r="B84" s="607"/>
      <c r="C84" s="609" t="s">
        <v>73</v>
      </c>
      <c r="D84" s="610"/>
      <c r="E84" s="610"/>
      <c r="F84" s="610"/>
      <c r="G84" s="365"/>
      <c r="H84" s="282"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5"/>
      <c r="AM84" s="504" t="b">
        <v>0</v>
      </c>
      <c r="AN84" s="503" t="b">
        <v>0</v>
      </c>
      <c r="AO84" s="504" t="b">
        <v>0</v>
      </c>
      <c r="AP84" s="504" t="b">
        <v>0</v>
      </c>
    </row>
    <row r="85" spans="1:57" ht="37.5" customHeight="1">
      <c r="A85" s="108"/>
      <c r="B85" s="607"/>
      <c r="C85" s="611"/>
      <c r="D85" s="612"/>
      <c r="E85" s="612"/>
      <c r="F85" s="612"/>
      <c r="G85" s="366"/>
      <c r="H85" s="283"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5"/>
      <c r="AM85" s="267"/>
    </row>
    <row r="86" spans="1:57" ht="36" customHeight="1" thickBot="1">
      <c r="A86" s="108"/>
      <c r="B86" s="608"/>
      <c r="C86" s="613"/>
      <c r="D86" s="614"/>
      <c r="E86" s="614"/>
      <c r="F86" s="614"/>
      <c r="G86" s="367"/>
      <c r="H86" s="284"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5"/>
      <c r="AM86" s="267"/>
    </row>
    <row r="87" spans="1:57" ht="21" customHeight="1">
      <c r="A87" s="108"/>
      <c r="B87" s="285"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15" t="s">
        <v>2127</v>
      </c>
      <c r="C91" s="616"/>
      <c r="D91" s="616"/>
      <c r="E91" s="616"/>
      <c r="F91" s="616"/>
      <c r="G91" s="616"/>
      <c r="H91" s="616"/>
      <c r="I91" s="616"/>
      <c r="J91" s="616"/>
      <c r="K91" s="616"/>
      <c r="L91" s="616"/>
      <c r="M91" s="616"/>
      <c r="N91" s="616"/>
      <c r="O91" s="616"/>
      <c r="P91" s="616"/>
      <c r="Q91" s="617"/>
      <c r="R91" s="185" t="s">
        <v>59</v>
      </c>
      <c r="S91" s="419" t="str">
        <f>'別紙様式3-2（加算　個票）'!AC5</f>
        <v/>
      </c>
      <c r="T91" s="621" t="s">
        <v>77</v>
      </c>
      <c r="U91" s="622"/>
      <c r="V91" s="622"/>
      <c r="W91" s="622"/>
      <c r="X91" s="622"/>
      <c r="Y91" s="622"/>
      <c r="Z91" s="622"/>
      <c r="AA91" s="622"/>
      <c r="AB91" s="622"/>
      <c r="AC91" s="622"/>
      <c r="AD91" s="622"/>
      <c r="AE91" s="622"/>
      <c r="AF91" s="623"/>
      <c r="AG91" s="193"/>
      <c r="AH91" s="193"/>
      <c r="AI91" s="193"/>
      <c r="AJ91" s="193"/>
      <c r="AK91" s="108"/>
      <c r="AL91" s="108"/>
      <c r="AM91" s="504" t="str">
        <f>IF(COUNTIF(S91:S92, "×")&gt;0, "設定できない", "要件を満たす")</f>
        <v>要件を満たす</v>
      </c>
      <c r="AX91" s="162"/>
    </row>
    <row r="92" spans="1:57" ht="27.75" customHeight="1" thickBot="1">
      <c r="A92" s="108"/>
      <c r="B92" s="615" t="s">
        <v>2128</v>
      </c>
      <c r="C92" s="616"/>
      <c r="D92" s="616"/>
      <c r="E92" s="616"/>
      <c r="F92" s="616"/>
      <c r="G92" s="616"/>
      <c r="H92" s="616"/>
      <c r="I92" s="616"/>
      <c r="J92" s="616"/>
      <c r="K92" s="616"/>
      <c r="L92" s="616"/>
      <c r="M92" s="616"/>
      <c r="N92" s="616"/>
      <c r="O92" s="616"/>
      <c r="P92" s="616"/>
      <c r="Q92" s="617"/>
      <c r="R92" s="185" t="s">
        <v>59</v>
      </c>
      <c r="S92" s="419" t="str">
        <f>'別紙様式3-2（加算　個票）'!AC7</f>
        <v/>
      </c>
      <c r="T92" s="621" t="s">
        <v>77</v>
      </c>
      <c r="U92" s="622"/>
      <c r="V92" s="622"/>
      <c r="W92" s="622"/>
      <c r="X92" s="622"/>
      <c r="Y92" s="622"/>
      <c r="Z92" s="622"/>
      <c r="AA92" s="622"/>
      <c r="AB92" s="622"/>
      <c r="AC92" s="622"/>
      <c r="AD92" s="622"/>
      <c r="AE92" s="622"/>
      <c r="AF92" s="623"/>
      <c r="AG92" s="193"/>
      <c r="AH92" s="193"/>
      <c r="AI92" s="193"/>
      <c r="AJ92" s="193"/>
      <c r="AK92" s="108"/>
      <c r="AL92" s="108"/>
      <c r="AM92" s="273"/>
      <c r="AY92" s="162"/>
    </row>
    <row r="93" spans="1:57" ht="5.4"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399999999999999"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5"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894" t="s">
        <v>78</v>
      </c>
      <c r="AR95" s="895"/>
      <c r="AS95" s="895"/>
      <c r="AT95" s="895"/>
      <c r="AU95" s="895"/>
      <c r="AV95" s="895"/>
      <c r="AW95" s="895"/>
      <c r="AX95" s="895"/>
      <c r="AY95" s="895"/>
      <c r="AZ95" s="895"/>
      <c r="BA95" s="895"/>
      <c r="BB95" s="895"/>
      <c r="BC95" s="895"/>
      <c r="BD95" s="895"/>
      <c r="BE95" s="896"/>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2" customHeight="1" thickBot="1">
      <c r="A98" s="155"/>
      <c r="B98" s="301"/>
      <c r="C98" s="371"/>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11" t="s">
        <v>57</v>
      </c>
      <c r="AL99" s="155"/>
      <c r="AM99" s="504" t="b">
        <v>0</v>
      </c>
      <c r="AN99" s="312"/>
      <c r="AO99" s="312"/>
      <c r="AQ99" s="892" t="s">
        <v>80</v>
      </c>
      <c r="AR99" s="892"/>
      <c r="AS99" s="892"/>
      <c r="AT99" s="892"/>
      <c r="AU99" s="892"/>
      <c r="AV99" s="892"/>
      <c r="AW99" s="892"/>
      <c r="AX99" s="892"/>
      <c r="AY99" s="892"/>
      <c r="AZ99" s="892"/>
      <c r="BA99" s="892"/>
      <c r="BB99" s="892"/>
      <c r="BC99" s="892"/>
      <c r="BD99" s="892"/>
      <c r="BE99" s="893"/>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 customHeight="1" thickBot="1">
      <c r="A102" s="108"/>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3"/>
      <c r="AL102" s="108"/>
      <c r="AM102" s="505" t="b">
        <v>0</v>
      </c>
      <c r="AN102"/>
      <c r="AO102"/>
      <c r="AP102"/>
      <c r="AQ102"/>
      <c r="AR102"/>
      <c r="AS102"/>
      <c r="AT102"/>
      <c r="AU102"/>
      <c r="AV102"/>
      <c r="AW102"/>
      <c r="AX102" s="314"/>
      <c r="AY102" s="314"/>
      <c r="AZ102" s="315"/>
    </row>
    <row r="103" spans="1:57" s="156" customFormat="1" ht="31.2" customHeight="1" thickBot="1">
      <c r="A103" s="108"/>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5"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18" t="str">
        <f>IF(AN49&lt;&gt;0, "該当", "")</f>
        <v/>
      </c>
      <c r="AJ105" s="619"/>
      <c r="AK105" s="620"/>
      <c r="AL105" s="155"/>
      <c r="AX105" s="315"/>
      <c r="AY105" s="315"/>
      <c r="AZ105" s="315"/>
    </row>
    <row r="106" spans="1:57" s="156" customFormat="1" ht="45" customHeight="1">
      <c r="A106" s="108"/>
      <c r="B106" s="237"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39" t="str">
        <f>IF(AN47=AN49, "", "該当")</f>
        <v/>
      </c>
      <c r="AJ108" s="640"/>
      <c r="AK108" s="641"/>
      <c r="AL108" s="155"/>
      <c r="AX108" s="315"/>
      <c r="AY108" s="315"/>
      <c r="AZ108" s="315"/>
    </row>
    <row r="109" spans="1:57" s="156" customFormat="1" ht="43.2" customHeight="1">
      <c r="A109" s="108"/>
      <c r="B109" s="237"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44" t="s">
        <v>83</v>
      </c>
      <c r="C112" s="604"/>
      <c r="D112" s="604"/>
      <c r="E112" s="645"/>
      <c r="F112" s="365"/>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5"/>
      <c r="AM112" s="504" t="b">
        <v>0</v>
      </c>
      <c r="AN112" s="602">
        <f>COUNTIF(AM112:AM115, TRUE)</f>
        <v>0</v>
      </c>
      <c r="AO112" s="312"/>
      <c r="AP112" s="312"/>
      <c r="AQ112" s="626" t="str">
        <f>IF(AI105="該当",  "！この区分（４項目）から２つ以上の取組が選択されていません。",  "！この区分（４項目）から１つ以上の取組が選択されていません。")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28"/>
    </row>
    <row r="113" spans="1:57" s="156" customFormat="1" ht="18" customHeight="1">
      <c r="A113" s="108"/>
      <c r="B113" s="646"/>
      <c r="C113" s="605"/>
      <c r="D113" s="605"/>
      <c r="E113" s="647"/>
      <c r="F113" s="374"/>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21"/>
      <c r="AL113" s="155"/>
      <c r="AM113" s="504" t="b">
        <v>0</v>
      </c>
      <c r="AN113" s="602"/>
      <c r="AO113" s="312"/>
      <c r="AP113" s="312"/>
      <c r="AQ113" s="629"/>
      <c r="AR113" s="630"/>
      <c r="AS113" s="630"/>
      <c r="AT113" s="630"/>
      <c r="AU113" s="630"/>
      <c r="AV113" s="630"/>
      <c r="AW113" s="630"/>
      <c r="AX113" s="630"/>
      <c r="AY113" s="630"/>
      <c r="AZ113" s="630"/>
      <c r="BA113" s="630"/>
      <c r="BB113" s="630"/>
      <c r="BC113" s="630"/>
      <c r="BD113" s="630"/>
      <c r="BE113" s="631"/>
    </row>
    <row r="114" spans="1:57" s="156" customFormat="1" ht="18" customHeight="1">
      <c r="A114" s="108"/>
      <c r="B114" s="646"/>
      <c r="C114" s="605"/>
      <c r="D114" s="605"/>
      <c r="E114" s="647"/>
      <c r="F114" s="374"/>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5"/>
      <c r="AM114" s="504" t="b">
        <v>0</v>
      </c>
      <c r="AN114" s="602"/>
      <c r="AO114" s="312"/>
      <c r="AP114" s="312"/>
      <c r="AQ114" s="629"/>
      <c r="AR114" s="630"/>
      <c r="AS114" s="630"/>
      <c r="AT114" s="630"/>
      <c r="AU114" s="630"/>
      <c r="AV114" s="630"/>
      <c r="AW114" s="630"/>
      <c r="AX114" s="630"/>
      <c r="AY114" s="630"/>
      <c r="AZ114" s="630"/>
      <c r="BA114" s="630"/>
      <c r="BB114" s="630"/>
      <c r="BC114" s="630"/>
      <c r="BD114" s="630"/>
      <c r="BE114" s="631"/>
    </row>
    <row r="115" spans="1:57" s="156" customFormat="1" ht="15.6" customHeight="1" thickBot="1">
      <c r="A115" s="108"/>
      <c r="B115" s="648"/>
      <c r="C115" s="649"/>
      <c r="D115" s="649"/>
      <c r="E115" s="650"/>
      <c r="F115" s="366"/>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2"/>
      <c r="AL115" s="155"/>
      <c r="AM115" s="504" t="b">
        <v>0</v>
      </c>
      <c r="AN115" s="602"/>
      <c r="AO115" s="312"/>
      <c r="AP115" s="312"/>
      <c r="AQ115" s="632"/>
      <c r="AR115" s="633"/>
      <c r="AS115" s="633"/>
      <c r="AT115" s="633"/>
      <c r="AU115" s="633"/>
      <c r="AV115" s="633"/>
      <c r="AW115" s="633"/>
      <c r="AX115" s="633"/>
      <c r="AY115" s="633"/>
      <c r="AZ115" s="633"/>
      <c r="BA115" s="633"/>
      <c r="BB115" s="633"/>
      <c r="BC115" s="633"/>
      <c r="BD115" s="633"/>
      <c r="BE115" s="634"/>
    </row>
    <row r="116" spans="1:57" s="156" customFormat="1" ht="28.95" customHeight="1">
      <c r="A116" s="108"/>
      <c r="B116" s="644" t="s">
        <v>84</v>
      </c>
      <c r="C116" s="604"/>
      <c r="D116" s="604"/>
      <c r="E116" s="645"/>
      <c r="F116" s="375"/>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5"/>
      <c r="AM116" s="504" t="b">
        <v>0</v>
      </c>
      <c r="AN116" s="602">
        <f>COUNTIF(AM116:AM119, TRUE)</f>
        <v>0</v>
      </c>
      <c r="AO116" s="312"/>
      <c r="AP116" s="312"/>
      <c r="AQ116" s="626" t="str">
        <f>IF(AI105="該当", "！この区分（４項目）から２つ以上の取組が選択されていません。",  "！この区分（４項目）から１つ以上の取組が選択されていません。")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28"/>
    </row>
    <row r="117" spans="1:57" s="156" customFormat="1" ht="18" customHeight="1">
      <c r="A117" s="108"/>
      <c r="B117" s="646"/>
      <c r="C117" s="605"/>
      <c r="D117" s="605"/>
      <c r="E117" s="647"/>
      <c r="F117" s="374"/>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3"/>
      <c r="AL117" s="155"/>
      <c r="AM117" s="504" t="b">
        <v>0</v>
      </c>
      <c r="AN117" s="602"/>
      <c r="AO117" s="312"/>
      <c r="AP117" s="312"/>
      <c r="AQ117" s="629"/>
      <c r="AR117" s="630"/>
      <c r="AS117" s="630"/>
      <c r="AT117" s="630"/>
      <c r="AU117" s="630"/>
      <c r="AV117" s="630"/>
      <c r="AW117" s="630"/>
      <c r="AX117" s="630"/>
      <c r="AY117" s="630"/>
      <c r="AZ117" s="630"/>
      <c r="BA117" s="630"/>
      <c r="BB117" s="630"/>
      <c r="BC117" s="630"/>
      <c r="BD117" s="630"/>
      <c r="BE117" s="631"/>
    </row>
    <row r="118" spans="1:57" s="156" customFormat="1" ht="18" customHeight="1">
      <c r="A118" s="108"/>
      <c r="B118" s="646"/>
      <c r="C118" s="605"/>
      <c r="D118" s="605"/>
      <c r="E118" s="647"/>
      <c r="F118" s="374"/>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21"/>
      <c r="AL118" s="155"/>
      <c r="AM118" s="504" t="b">
        <v>0</v>
      </c>
      <c r="AN118" s="602"/>
      <c r="AO118" s="312"/>
      <c r="AP118" s="312"/>
      <c r="AQ118" s="629"/>
      <c r="AR118" s="630"/>
      <c r="AS118" s="630"/>
      <c r="AT118" s="630"/>
      <c r="AU118" s="630"/>
      <c r="AV118" s="630"/>
      <c r="AW118" s="630"/>
      <c r="AX118" s="630"/>
      <c r="AY118" s="630"/>
      <c r="AZ118" s="630"/>
      <c r="BA118" s="630"/>
      <c r="BB118" s="630"/>
      <c r="BC118" s="630"/>
      <c r="BD118" s="630"/>
      <c r="BE118" s="631"/>
    </row>
    <row r="119" spans="1:57" s="156" customFormat="1" ht="18" customHeight="1" thickBot="1">
      <c r="A119" s="108"/>
      <c r="B119" s="648"/>
      <c r="C119" s="649"/>
      <c r="D119" s="649"/>
      <c r="E119" s="650"/>
      <c r="F119" s="376"/>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5"/>
      <c r="AM119" s="504" t="b">
        <v>0</v>
      </c>
      <c r="AN119" s="602"/>
      <c r="AO119" s="312"/>
      <c r="AP119" s="312"/>
      <c r="AQ119" s="632"/>
      <c r="AR119" s="633"/>
      <c r="AS119" s="633"/>
      <c r="AT119" s="633"/>
      <c r="AU119" s="633"/>
      <c r="AV119" s="633"/>
      <c r="AW119" s="633"/>
      <c r="AX119" s="633"/>
      <c r="AY119" s="633"/>
      <c r="AZ119" s="633"/>
      <c r="BA119" s="633"/>
      <c r="BB119" s="633"/>
      <c r="BC119" s="633"/>
      <c r="BD119" s="633"/>
      <c r="BE119" s="634"/>
    </row>
    <row r="120" spans="1:57" s="156" customFormat="1" ht="21.6" customHeight="1">
      <c r="A120" s="108"/>
      <c r="B120" s="644" t="s">
        <v>85</v>
      </c>
      <c r="C120" s="604"/>
      <c r="D120" s="604"/>
      <c r="E120" s="645"/>
      <c r="F120" s="377"/>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3"/>
      <c r="AL120" s="155"/>
      <c r="AM120" s="504" t="b">
        <v>0</v>
      </c>
      <c r="AN120" s="602">
        <f>COUNTIF(AM120:AM124, TRUE)</f>
        <v>0</v>
      </c>
      <c r="AO120" s="312"/>
      <c r="AP120" s="312"/>
      <c r="AQ120" s="626" t="str">
        <f>IF(AI105="該当", "！この区分（５項目）から２つ以上の取組が選択されていません。",  "！この区分（５項目）から１つ以上の取組が選択されていません。")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28"/>
    </row>
    <row r="121" spans="1:57" s="156" customFormat="1" ht="21.6" customHeight="1">
      <c r="A121" s="108"/>
      <c r="B121" s="646"/>
      <c r="C121" s="605"/>
      <c r="D121" s="605"/>
      <c r="E121" s="647"/>
      <c r="F121" s="374"/>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5"/>
      <c r="AM121" s="504" t="b">
        <v>0</v>
      </c>
      <c r="AN121" s="602"/>
      <c r="AO121" s="312"/>
      <c r="AP121" s="312"/>
      <c r="AQ121" s="629"/>
      <c r="AR121" s="630"/>
      <c r="AS121" s="630"/>
      <c r="AT121" s="630"/>
      <c r="AU121" s="630"/>
      <c r="AV121" s="630"/>
      <c r="AW121" s="630"/>
      <c r="AX121" s="630"/>
      <c r="AY121" s="630"/>
      <c r="AZ121" s="630"/>
      <c r="BA121" s="630"/>
      <c r="BB121" s="630"/>
      <c r="BC121" s="630"/>
      <c r="BD121" s="630"/>
      <c r="BE121" s="631"/>
    </row>
    <row r="122" spans="1:57" s="156" customFormat="1" ht="23.4" customHeight="1">
      <c r="A122" s="108"/>
      <c r="B122" s="646"/>
      <c r="C122" s="605"/>
      <c r="D122" s="605"/>
      <c r="E122" s="647"/>
      <c r="F122" s="374"/>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5"/>
      <c r="AM122" s="504" t="b">
        <v>0</v>
      </c>
      <c r="AN122" s="602"/>
      <c r="AO122" s="312"/>
      <c r="AP122" s="312"/>
      <c r="AQ122" s="629"/>
      <c r="AR122" s="630"/>
      <c r="AS122" s="630"/>
      <c r="AT122" s="630"/>
      <c r="AU122" s="630"/>
      <c r="AV122" s="630"/>
      <c r="AW122" s="630"/>
      <c r="AX122" s="630"/>
      <c r="AY122" s="630"/>
      <c r="AZ122" s="630"/>
      <c r="BA122" s="630"/>
      <c r="BB122" s="630"/>
      <c r="BC122" s="630"/>
      <c r="BD122" s="630"/>
      <c r="BE122" s="631"/>
    </row>
    <row r="123" spans="1:57" s="156" customFormat="1" ht="18" customHeight="1">
      <c r="A123" s="108"/>
      <c r="B123" s="646"/>
      <c r="C123" s="605"/>
      <c r="D123" s="605"/>
      <c r="E123" s="647"/>
      <c r="F123" s="366"/>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5"/>
      <c r="AM123" s="504" t="b">
        <v>0</v>
      </c>
      <c r="AN123" s="602"/>
      <c r="AO123" s="312"/>
      <c r="AP123" s="312"/>
      <c r="AQ123" s="629"/>
      <c r="AR123" s="630"/>
      <c r="AS123" s="630"/>
      <c r="AT123" s="630"/>
      <c r="AU123" s="630"/>
      <c r="AV123" s="630"/>
      <c r="AW123" s="630"/>
      <c r="AX123" s="630"/>
      <c r="AY123" s="630"/>
      <c r="AZ123" s="630"/>
      <c r="BA123" s="630"/>
      <c r="BB123" s="630"/>
      <c r="BC123" s="630"/>
      <c r="BD123" s="630"/>
      <c r="BE123" s="631"/>
    </row>
    <row r="124" spans="1:57" s="156" customFormat="1" ht="18" customHeight="1" thickBot="1">
      <c r="A124" s="108"/>
      <c r="B124" s="648"/>
      <c r="C124" s="649"/>
      <c r="D124" s="649"/>
      <c r="E124" s="650"/>
      <c r="F124" s="366"/>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5"/>
      <c r="AM124" s="504" t="b">
        <v>0</v>
      </c>
      <c r="AN124" s="602"/>
      <c r="AO124" s="312"/>
      <c r="AP124" s="312"/>
      <c r="AQ124" s="632"/>
      <c r="AR124" s="633"/>
      <c r="AS124" s="633"/>
      <c r="AT124" s="633"/>
      <c r="AU124" s="633"/>
      <c r="AV124" s="633"/>
      <c r="AW124" s="633"/>
      <c r="AX124" s="633"/>
      <c r="AY124" s="633"/>
      <c r="AZ124" s="633"/>
      <c r="BA124" s="633"/>
      <c r="BB124" s="633"/>
      <c r="BC124" s="633"/>
      <c r="BD124" s="633"/>
      <c r="BE124" s="634"/>
    </row>
    <row r="125" spans="1:57" s="156" customFormat="1" ht="18" customHeight="1">
      <c r="A125" s="108"/>
      <c r="B125" s="644" t="s">
        <v>86</v>
      </c>
      <c r="C125" s="604"/>
      <c r="D125" s="604"/>
      <c r="E125" s="645"/>
      <c r="F125" s="375"/>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8"/>
      <c r="AM125" s="504" t="b">
        <v>0</v>
      </c>
      <c r="AN125" s="602">
        <f>COUNTIF(AM125:AM128, TRUE)</f>
        <v>0</v>
      </c>
      <c r="AO125" s="312"/>
      <c r="AP125" s="312"/>
      <c r="AQ125" s="626" t="str">
        <f>IF(AI105="該当", "！この区分（４項目）から２つ以上の取組が選択されていません。",  "！この区分（４項目）から１つ以上の取組が選択されていません。")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28"/>
    </row>
    <row r="126" spans="1:57" s="156" customFormat="1" ht="18" customHeight="1">
      <c r="A126" s="108"/>
      <c r="B126" s="646"/>
      <c r="C126" s="605"/>
      <c r="D126" s="605"/>
      <c r="E126" s="647"/>
      <c r="F126" s="374"/>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5"/>
      <c r="AM126" s="504" t="b">
        <v>0</v>
      </c>
      <c r="AN126" s="602"/>
      <c r="AO126" s="312"/>
      <c r="AP126" s="312"/>
      <c r="AQ126" s="629"/>
      <c r="AR126" s="630"/>
      <c r="AS126" s="630"/>
      <c r="AT126" s="630"/>
      <c r="AU126" s="630"/>
      <c r="AV126" s="630"/>
      <c r="AW126" s="630"/>
      <c r="AX126" s="630"/>
      <c r="AY126" s="630"/>
      <c r="AZ126" s="630"/>
      <c r="BA126" s="630"/>
      <c r="BB126" s="630"/>
      <c r="BC126" s="630"/>
      <c r="BD126" s="630"/>
      <c r="BE126" s="631"/>
    </row>
    <row r="127" spans="1:57" s="156" customFormat="1" ht="20.399999999999999" customHeight="1">
      <c r="A127" s="108"/>
      <c r="B127" s="646"/>
      <c r="C127" s="605"/>
      <c r="D127" s="605"/>
      <c r="E127" s="647"/>
      <c r="F127" s="374"/>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5"/>
      <c r="AM127" s="504" t="b">
        <v>0</v>
      </c>
      <c r="AN127" s="602"/>
      <c r="AO127" s="312"/>
      <c r="AP127" s="312"/>
      <c r="AQ127" s="629"/>
      <c r="AR127" s="630"/>
      <c r="AS127" s="630"/>
      <c r="AT127" s="630"/>
      <c r="AU127" s="630"/>
      <c r="AV127" s="630"/>
      <c r="AW127" s="630"/>
      <c r="AX127" s="630"/>
      <c r="AY127" s="630"/>
      <c r="AZ127" s="630"/>
      <c r="BA127" s="630"/>
      <c r="BB127" s="630"/>
      <c r="BC127" s="630"/>
      <c r="BD127" s="630"/>
      <c r="BE127" s="631"/>
    </row>
    <row r="128" spans="1:57" s="156" customFormat="1" ht="18" customHeight="1" thickBot="1">
      <c r="A128" s="108"/>
      <c r="B128" s="648"/>
      <c r="C128" s="649"/>
      <c r="D128" s="649"/>
      <c r="E128" s="650"/>
      <c r="F128" s="376"/>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5"/>
      <c r="AM128" s="504" t="b">
        <v>0</v>
      </c>
      <c r="AN128" s="602"/>
      <c r="AO128" s="312"/>
      <c r="AP128" s="312"/>
      <c r="AQ128" s="632"/>
      <c r="AR128" s="633"/>
      <c r="AS128" s="633"/>
      <c r="AT128" s="633"/>
      <c r="AU128" s="633"/>
      <c r="AV128" s="633"/>
      <c r="AW128" s="633"/>
      <c r="AX128" s="633"/>
      <c r="AY128" s="633"/>
      <c r="AZ128" s="633"/>
      <c r="BA128" s="633"/>
      <c r="BB128" s="633"/>
      <c r="BC128" s="633"/>
      <c r="BD128" s="633"/>
      <c r="BE128" s="634"/>
    </row>
    <row r="129" spans="1:57" s="156" customFormat="1" ht="18" customHeight="1">
      <c r="A129" s="108"/>
      <c r="B129" s="656" t="s">
        <v>87</v>
      </c>
      <c r="C129" s="657"/>
      <c r="D129" s="657"/>
      <c r="E129" s="658"/>
      <c r="F129" s="377"/>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3"/>
      <c r="AL129" s="155"/>
      <c r="AM129" s="504" t="b">
        <v>0</v>
      </c>
      <c r="AN129" s="602">
        <f>COUNTIF(AM129:AM135, TRUE)</f>
        <v>0</v>
      </c>
      <c r="AO129" s="312"/>
      <c r="AP129" s="312"/>
      <c r="AQ129" s="635" t="str">
        <f>IF(AND(AI105="該当", AM129=FALSE),"！⑱の取組は必須です。",  "")</f>
        <v/>
      </c>
      <c r="AR129" s="636"/>
      <c r="AS129" s="636"/>
      <c r="AT129" s="636"/>
      <c r="AU129" s="636"/>
      <c r="AV129" s="636"/>
      <c r="AW129" s="636"/>
      <c r="AX129" s="636"/>
      <c r="AY129" s="636"/>
      <c r="AZ129" s="636"/>
      <c r="BA129" s="636"/>
      <c r="BB129" s="636"/>
      <c r="BC129" s="636"/>
      <c r="BD129" s="636"/>
      <c r="BE129" s="637"/>
    </row>
    <row r="130" spans="1:57" s="156" customFormat="1" ht="18" customHeight="1">
      <c r="A130" s="108"/>
      <c r="B130" s="659"/>
      <c r="C130" s="612"/>
      <c r="D130" s="612"/>
      <c r="E130" s="660"/>
      <c r="F130" s="374"/>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21"/>
      <c r="AL130" s="155"/>
      <c r="AM130" s="504" t="b">
        <v>0</v>
      </c>
      <c r="AN130" s="602"/>
      <c r="AO130" s="312"/>
      <c r="AP130" s="312"/>
      <c r="AQ130" s="629" t="str">
        <f>IF(AI105="該当", "！この区分（７項目）から３つ以上の取組が選択されていません。",  "！この区分（７項目）から２つ以上の取組が選択されていません。")</f>
        <v>！この区分（７項目）から２つ以上の取組が選択されていません。</v>
      </c>
      <c r="AR130" s="630"/>
      <c r="AS130" s="630"/>
      <c r="AT130" s="630"/>
      <c r="AU130" s="630"/>
      <c r="AV130" s="630"/>
      <c r="AW130" s="630"/>
      <c r="AX130" s="630"/>
      <c r="AY130" s="630"/>
      <c r="AZ130" s="630"/>
      <c r="BA130" s="630"/>
      <c r="BB130" s="630"/>
      <c r="BC130" s="630"/>
      <c r="BD130" s="630"/>
      <c r="BE130" s="631"/>
    </row>
    <row r="131" spans="1:57" s="156" customFormat="1" ht="18" customHeight="1">
      <c r="A131" s="108"/>
      <c r="B131" s="659"/>
      <c r="C131" s="612"/>
      <c r="D131" s="612"/>
      <c r="E131" s="660"/>
      <c r="F131" s="374"/>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5"/>
      <c r="AM131" s="504" t="b">
        <v>0</v>
      </c>
      <c r="AN131" s="602"/>
      <c r="AO131" s="312"/>
      <c r="AP131" s="312"/>
      <c r="AQ131" s="629"/>
      <c r="AR131" s="630"/>
      <c r="AS131" s="630"/>
      <c r="AT131" s="630"/>
      <c r="AU131" s="630"/>
      <c r="AV131" s="630"/>
      <c r="AW131" s="630"/>
      <c r="AX131" s="630"/>
      <c r="AY131" s="630"/>
      <c r="AZ131" s="630"/>
      <c r="BA131" s="630"/>
      <c r="BB131" s="630"/>
      <c r="BC131" s="630"/>
      <c r="BD131" s="630"/>
      <c r="BE131" s="631"/>
    </row>
    <row r="132" spans="1:57" s="156" customFormat="1" ht="18" customHeight="1">
      <c r="A132" s="108"/>
      <c r="B132" s="659"/>
      <c r="C132" s="612"/>
      <c r="D132" s="612"/>
      <c r="E132" s="660"/>
      <c r="F132" s="374"/>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2"/>
      <c r="AL132" s="155"/>
      <c r="AM132" s="504" t="b">
        <v>0</v>
      </c>
      <c r="AN132" s="602"/>
      <c r="AO132" s="312"/>
      <c r="AP132" s="312"/>
      <c r="AQ132" s="629"/>
      <c r="AR132" s="630"/>
      <c r="AS132" s="630"/>
      <c r="AT132" s="630"/>
      <c r="AU132" s="630"/>
      <c r="AV132" s="630"/>
      <c r="AW132" s="630"/>
      <c r="AX132" s="630"/>
      <c r="AY132" s="630"/>
      <c r="AZ132" s="630"/>
      <c r="BA132" s="630"/>
      <c r="BB132" s="630"/>
      <c r="BC132" s="630"/>
      <c r="BD132" s="630"/>
      <c r="BE132" s="631"/>
    </row>
    <row r="133" spans="1:57" s="156" customFormat="1" ht="20.399999999999999" customHeight="1">
      <c r="A133" s="108"/>
      <c r="B133" s="659"/>
      <c r="C133" s="612"/>
      <c r="D133" s="612"/>
      <c r="E133" s="660"/>
      <c r="F133" s="374"/>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5"/>
      <c r="AM133" s="504" t="b">
        <v>0</v>
      </c>
      <c r="AN133" s="602"/>
      <c r="AO133" s="312"/>
      <c r="AP133" s="312"/>
      <c r="AQ133" s="629"/>
      <c r="AR133" s="630"/>
      <c r="AS133" s="630"/>
      <c r="AT133" s="630"/>
      <c r="AU133" s="630"/>
      <c r="AV133" s="630"/>
      <c r="AW133" s="630"/>
      <c r="AX133" s="630"/>
      <c r="AY133" s="630"/>
      <c r="AZ133" s="630"/>
      <c r="BA133" s="630"/>
      <c r="BB133" s="630"/>
      <c r="BC133" s="630"/>
      <c r="BD133" s="630"/>
      <c r="BE133" s="631"/>
    </row>
    <row r="134" spans="1:57" s="156" customFormat="1" ht="28.95" customHeight="1">
      <c r="A134" s="108"/>
      <c r="B134" s="659"/>
      <c r="C134" s="612"/>
      <c r="D134" s="612"/>
      <c r="E134" s="660"/>
      <c r="F134" s="378"/>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5"/>
      <c r="AM134" s="504" t="b">
        <v>0</v>
      </c>
      <c r="AN134" s="602"/>
      <c r="AO134" s="312"/>
      <c r="AP134" s="312"/>
      <c r="AQ134" s="629"/>
      <c r="AR134" s="630"/>
      <c r="AS134" s="630"/>
      <c r="AT134" s="630"/>
      <c r="AU134" s="630"/>
      <c r="AV134" s="630"/>
      <c r="AW134" s="630"/>
      <c r="AX134" s="630"/>
      <c r="AY134" s="630"/>
      <c r="AZ134" s="630"/>
      <c r="BA134" s="630"/>
      <c r="BB134" s="630"/>
      <c r="BC134" s="630"/>
      <c r="BD134" s="630"/>
      <c r="BE134" s="631"/>
    </row>
    <row r="135" spans="1:57" s="156" customFormat="1" ht="33" customHeight="1" thickBot="1">
      <c r="A135" s="108"/>
      <c r="B135" s="659"/>
      <c r="C135" s="612"/>
      <c r="D135" s="612"/>
      <c r="E135" s="660"/>
      <c r="F135" s="374"/>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5"/>
      <c r="AM135" s="504" t="b">
        <v>0</v>
      </c>
      <c r="AN135" s="602"/>
      <c r="AQ135" s="629"/>
      <c r="AR135" s="630"/>
      <c r="AS135" s="630"/>
      <c r="AT135" s="630"/>
      <c r="AU135" s="630"/>
      <c r="AV135" s="630"/>
      <c r="AW135" s="630"/>
      <c r="AX135" s="630"/>
      <c r="AY135" s="630"/>
      <c r="AZ135" s="630"/>
      <c r="BA135" s="630"/>
      <c r="BB135" s="630"/>
      <c r="BC135" s="630"/>
      <c r="BD135" s="630"/>
      <c r="BE135" s="631"/>
    </row>
    <row r="136" spans="1:57" s="156" customFormat="1" ht="18" customHeight="1">
      <c r="A136" s="108"/>
      <c r="B136" s="644" t="s">
        <v>88</v>
      </c>
      <c r="C136" s="604"/>
      <c r="D136" s="604"/>
      <c r="E136" s="645"/>
      <c r="F136" s="375"/>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5"/>
      <c r="AM136" s="504" t="b">
        <v>0</v>
      </c>
      <c r="AN136" s="602">
        <f>COUNTIF(AM136:AM139,TRUE)</f>
        <v>0</v>
      </c>
      <c r="AO136" s="312"/>
      <c r="AP136" s="312"/>
      <c r="AQ136" s="626" t="str">
        <f>IF(AI105="該当", "！この区分（４項目）から２つ以上の取組が選択されていません。",  "！この区分（４項目）から１つ以上の取組が選択されていません。")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28"/>
    </row>
    <row r="137" spans="1:57" s="156" customFormat="1" ht="18" customHeight="1">
      <c r="A137" s="108"/>
      <c r="B137" s="646"/>
      <c r="C137" s="605"/>
      <c r="D137" s="605"/>
      <c r="E137" s="647"/>
      <c r="F137" s="374"/>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4"/>
      <c r="AL137" s="155"/>
      <c r="AM137" s="504" t="b">
        <v>0</v>
      </c>
      <c r="AN137" s="602"/>
      <c r="AO137" s="312"/>
      <c r="AP137" s="312"/>
      <c r="AQ137" s="629"/>
      <c r="AR137" s="630"/>
      <c r="AS137" s="630"/>
      <c r="AT137" s="630"/>
      <c r="AU137" s="630"/>
      <c r="AV137" s="630"/>
      <c r="AW137" s="630"/>
      <c r="AX137" s="630"/>
      <c r="AY137" s="630"/>
      <c r="AZ137" s="630"/>
      <c r="BA137" s="630"/>
      <c r="BB137" s="630"/>
      <c r="BC137" s="630"/>
      <c r="BD137" s="630"/>
      <c r="BE137" s="631"/>
    </row>
    <row r="138" spans="1:57" s="156" customFormat="1" ht="18" customHeight="1">
      <c r="A138" s="108"/>
      <c r="B138" s="646"/>
      <c r="C138" s="605"/>
      <c r="D138" s="605"/>
      <c r="E138" s="647"/>
      <c r="F138" s="374"/>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4"/>
      <c r="AL138" s="108"/>
      <c r="AM138" s="504" t="b">
        <v>0</v>
      </c>
      <c r="AN138" s="602"/>
      <c r="AO138" s="312"/>
      <c r="AP138" s="312"/>
      <c r="AQ138" s="629"/>
      <c r="AR138" s="630"/>
      <c r="AS138" s="630"/>
      <c r="AT138" s="630"/>
      <c r="AU138" s="630"/>
      <c r="AV138" s="630"/>
      <c r="AW138" s="630"/>
      <c r="AX138" s="630"/>
      <c r="AY138" s="630"/>
      <c r="AZ138" s="630"/>
      <c r="BA138" s="630"/>
      <c r="BB138" s="630"/>
      <c r="BC138" s="630"/>
      <c r="BD138" s="630"/>
      <c r="BE138" s="631"/>
    </row>
    <row r="139" spans="1:57" s="156" customFormat="1" ht="19.95" customHeight="1" thickBot="1">
      <c r="A139" s="108"/>
      <c r="B139" s="648"/>
      <c r="C139" s="649"/>
      <c r="D139" s="649"/>
      <c r="E139" s="650"/>
      <c r="F139" s="376"/>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5"/>
      <c r="AL139" s="155"/>
      <c r="AM139" s="504" t="b">
        <v>0</v>
      </c>
      <c r="AN139" s="602"/>
      <c r="AO139" s="326"/>
      <c r="AP139" s="326"/>
      <c r="AQ139" s="632"/>
      <c r="AR139" s="633"/>
      <c r="AS139" s="633"/>
      <c r="AT139" s="633"/>
      <c r="AU139" s="633"/>
      <c r="AV139" s="633"/>
      <c r="AW139" s="633"/>
      <c r="AX139" s="633"/>
      <c r="AY139" s="633"/>
      <c r="AZ139" s="633"/>
      <c r="BA139" s="633"/>
      <c r="BB139" s="633"/>
      <c r="BC139" s="633"/>
      <c r="BD139" s="633"/>
      <c r="BE139" s="634"/>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399999999999999"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5"/>
      <c r="AM142"/>
      <c r="AN142" s="333"/>
      <c r="AO142" s="333"/>
      <c r="AP142" s="333"/>
      <c r="AQ142" s="333"/>
      <c r="AR142" s="333"/>
      <c r="AS142" s="333"/>
      <c r="AT142" s="333"/>
      <c r="AU142" s="333"/>
      <c r="AV142" s="333"/>
      <c r="AW142" s="333"/>
      <c r="AX142" s="333"/>
      <c r="AY142" s="333"/>
      <c r="AZ142" s="333"/>
      <c r="BA142" s="333"/>
    </row>
    <row r="143" spans="1:57" s="156" customFormat="1" ht="16.2"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8"/>
      <c r="AT144" s="162"/>
      <c r="AU144" s="162"/>
      <c r="AV144" s="162"/>
      <c r="AW144" s="162"/>
      <c r="AX144" s="162"/>
    </row>
    <row r="145" spans="1:53" s="156" customFormat="1" ht="16.95"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73"/>
      <c r="F149" s="674"/>
      <c r="G149" s="344" t="s">
        <v>94</v>
      </c>
      <c r="H149" s="673"/>
      <c r="I149" s="674"/>
      <c r="J149" s="344" t="s">
        <v>95</v>
      </c>
      <c r="K149" s="673"/>
      <c r="L149" s="674"/>
      <c r="M149" s="344" t="s">
        <v>96</v>
      </c>
      <c r="N149" s="342"/>
      <c r="O149" s="675" t="s">
        <v>7</v>
      </c>
      <c r="P149" s="675"/>
      <c r="Q149" s="675"/>
      <c r="R149" s="668" t="str">
        <f>IF(H7="","",H7)</f>
        <v/>
      </c>
      <c r="S149" s="668"/>
      <c r="T149" s="668"/>
      <c r="U149" s="668"/>
      <c r="V149" s="668"/>
      <c r="W149" s="668"/>
      <c r="X149" s="668"/>
      <c r="Y149" s="668"/>
      <c r="Z149" s="668"/>
      <c r="AA149" s="668"/>
      <c r="AB149" s="668"/>
      <c r="AC149" s="668"/>
      <c r="AD149" s="668"/>
      <c r="AE149" s="668"/>
      <c r="AF149" s="668"/>
      <c r="AG149" s="668"/>
      <c r="AH149" s="668"/>
      <c r="AI149" s="668"/>
      <c r="AJ149" s="345"/>
      <c r="AK149" s="346"/>
      <c r="AL149" s="341"/>
      <c r="AM149"/>
    </row>
    <row r="150" spans="1:53" s="347" customFormat="1" ht="19.95" customHeight="1">
      <c r="A150" s="108"/>
      <c r="B150" s="343"/>
      <c r="C150" s="348"/>
      <c r="D150" s="344"/>
      <c r="E150" s="344"/>
      <c r="F150" s="344"/>
      <c r="G150" s="344"/>
      <c r="H150" s="344"/>
      <c r="I150" s="344"/>
      <c r="J150" s="344"/>
      <c r="K150" s="344"/>
      <c r="L150" s="344"/>
      <c r="M150" s="344"/>
      <c r="N150" s="344"/>
      <c r="O150" s="699" t="s">
        <v>97</v>
      </c>
      <c r="P150" s="699"/>
      <c r="Q150" s="699"/>
      <c r="R150" s="700" t="s">
        <v>17</v>
      </c>
      <c r="S150" s="700"/>
      <c r="T150" s="672" t="str">
        <f>IF(基本情報入力シート!M27="", "", 基本情報入力シート!M27)</f>
        <v/>
      </c>
      <c r="U150" s="672"/>
      <c r="V150" s="672"/>
      <c r="W150" s="672"/>
      <c r="X150" s="672"/>
      <c r="Y150" s="671" t="s">
        <v>18</v>
      </c>
      <c r="Z150" s="671"/>
      <c r="AA150" s="672" t="str">
        <f>IF(基本情報入力シート!M28="", "", 基本情報入力シート!M28)</f>
        <v/>
      </c>
      <c r="AB150" s="672"/>
      <c r="AC150" s="672"/>
      <c r="AD150" s="672"/>
      <c r="AE150" s="672"/>
      <c r="AF150" s="672"/>
      <c r="AG150" s="672"/>
      <c r="AH150" s="672"/>
      <c r="AI150" s="672"/>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8"/>
    </row>
    <row r="158" spans="1:53">
      <c r="A158" s="108"/>
      <c r="B158" s="357"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8" t="str">
        <f>AE20</f>
        <v/>
      </c>
      <c r="AL158" s="108"/>
    </row>
    <row r="159" spans="1:53">
      <c r="A159" s="108"/>
      <c r="B159" s="359"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5" customHeight="1">
      <c r="A161" s="108"/>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8"/>
    </row>
    <row r="162" spans="1:38">
      <c r="A162" s="108"/>
      <c r="B162" s="360"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8" t="str">
        <f>IF(H7="", "", IF(AND(AA50="○", AK48="○"), "○", "×"))</f>
        <v/>
      </c>
      <c r="AL162" s="108"/>
    </row>
    <row r="163" spans="1:38" ht="27.6" customHeight="1">
      <c r="A163" s="108"/>
      <c r="B163" s="360"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8" t="str">
        <f>IF(AN53&gt;0,IF(H7="", "",IF(AND(AK53="○", AH55="○"), "○", "×")),"")</f>
        <v/>
      </c>
      <c r="AL163" s="108"/>
    </row>
    <row r="164" spans="1:38" ht="25.5" customHeight="1">
      <c r="A164" s="108"/>
      <c r="B164" s="361"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8" t="str">
        <f>IF(H7="", "", IF(AM60=TRUE, "", IF(AND(T64="○", T70="○"), "○", "×")))</f>
        <v/>
      </c>
      <c r="AL164" s="108"/>
    </row>
    <row r="165" spans="1:38" ht="27.6" customHeight="1">
      <c r="A165" s="108"/>
      <c r="B165" s="361"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8" t="str">
        <f>S82</f>
        <v/>
      </c>
      <c r="AL165" s="108"/>
    </row>
    <row r="166" spans="1:38" ht="37.5" customHeight="1">
      <c r="A166" s="108"/>
      <c r="B166" s="361"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8" t="str">
        <f>IF(AND(S91="", S92=""), "", IF(OR(AND(S91="○", S92="○"), AND(OR(S91="×", S92="×"), AK94="○"), AND(S91="○", S92=""), AND(S91="", S92="○")), "○", "×"))</f>
        <v/>
      </c>
      <c r="AL166" s="108"/>
    </row>
    <row r="167" spans="1:38" ht="34.200000000000003" customHeight="1">
      <c r="A167" s="108"/>
      <c r="B167" s="362"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51" customWidth="1"/>
    <col min="16" max="16" width="12.6640625" style="151" customWidth="1"/>
    <col min="17" max="17" width="12.77734375" style="151" customWidth="1"/>
    <col min="18" max="18" width="10.21875" style="151" customWidth="1"/>
    <col min="19" max="19" width="12.77734375" customWidth="1"/>
    <col min="20" max="20" width="6.33203125" style="151" customWidth="1"/>
    <col min="21" max="21" width="18.77734375" customWidth="1"/>
    <col min="22" max="22" width="6" style="151" customWidth="1"/>
    <col min="23" max="23" width="12.109375" style="151" customWidth="1"/>
    <col min="24" max="24" width="7" style="151" customWidth="1"/>
    <col min="25" max="25" width="12.33203125" style="151" customWidth="1"/>
    <col min="26" max="26" width="16.21875" style="152" customWidth="1"/>
    <col min="27" max="27" width="15.21875" customWidth="1"/>
    <col min="28" max="28" width="7.109375" style="151" customWidth="1"/>
    <col min="29" max="29" width="10.21875" customWidth="1"/>
    <col min="30" max="30" width="10.6640625" customWidth="1"/>
    <col min="31" max="31" width="6.21875" style="151" customWidth="1"/>
    <col min="32" max="32" width="18.21875" style="151" customWidth="1"/>
    <col min="33" max="33" width="15.109375" style="108" hidden="1" customWidth="1"/>
    <col min="34" max="34" width="12.88671875" style="108" hidden="1" customWidth="1"/>
    <col min="35" max="35" width="15.77734375" style="109" hidden="1" customWidth="1"/>
    <col min="36" max="36" width="15.77734375" style="108" hidden="1" customWidth="1"/>
    <col min="37" max="37" width="10.44140625" customWidth="1"/>
    <col min="38" max="38" width="10.77734375" customWidth="1"/>
    <col min="39" max="40" width="24.777343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17" t="s">
        <v>36</v>
      </c>
      <c r="AC1" s="918"/>
      <c r="AD1" s="921" t="str">
        <f>IF(基本情報入力シート!C18="","",基本情報入力シート!C18)</f>
        <v/>
      </c>
      <c r="AE1" s="921"/>
      <c r="AF1" s="921"/>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23" t="s">
        <v>7</v>
      </c>
      <c r="B3" s="923"/>
      <c r="C3" s="923"/>
      <c r="D3" s="923"/>
      <c r="E3" s="924"/>
      <c r="F3" s="925" t="str">
        <f>IF(基本情報入力シート!M23="","",基本情報入力シート!M23)</f>
        <v/>
      </c>
      <c r="G3" s="926"/>
      <c r="H3" s="926"/>
      <c r="I3" s="926"/>
      <c r="J3" s="926"/>
      <c r="K3" s="926"/>
      <c r="L3" s="926"/>
      <c r="M3" s="927"/>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28" t="s">
        <v>2135</v>
      </c>
      <c r="C5" s="928"/>
      <c r="D5" s="929"/>
      <c r="E5" s="929"/>
      <c r="F5" s="929"/>
      <c r="G5" s="929"/>
      <c r="H5" s="929"/>
      <c r="I5" s="929"/>
      <c r="J5" s="929"/>
      <c r="K5" s="929"/>
      <c r="L5" s="929"/>
      <c r="M5" s="929"/>
      <c r="N5" s="115">
        <f>IFERROR(SUM(Q14:R113)+SUM(Z14:Z113),"")</f>
        <v>0</v>
      </c>
      <c r="O5" s="116" t="s">
        <v>44</v>
      </c>
      <c r="P5" s="117"/>
      <c r="Q5" s="117"/>
      <c r="R5" s="420"/>
      <c r="S5" s="420"/>
      <c r="T5" s="420"/>
      <c r="U5" s="420"/>
      <c r="V5" s="420"/>
      <c r="W5" s="933" t="s">
        <v>2139</v>
      </c>
      <c r="X5" s="899" t="s">
        <v>2005</v>
      </c>
      <c r="Y5" s="803"/>
      <c r="Z5" s="803"/>
      <c r="AA5" s="900"/>
      <c r="AB5" s="118">
        <f>SUM(W$14:X$1048576)</f>
        <v>0</v>
      </c>
      <c r="AC5" s="934" t="str">
        <f>IF(AB6=0, "", IF(AB5&gt;=AB6,"○","×"))</f>
        <v/>
      </c>
      <c r="AD5" s="919" t="s">
        <v>118</v>
      </c>
      <c r="AE5" s="421"/>
      <c r="AF5" s="119"/>
      <c r="AG5" s="114"/>
      <c r="AH5" s="114"/>
      <c r="AI5" s="110"/>
      <c r="AJ5" s="110"/>
      <c r="AK5" s="110"/>
      <c r="AL5" s="110"/>
      <c r="AM5" s="110"/>
      <c r="AN5" s="110"/>
    </row>
    <row r="6" spans="1:41" ht="28.95" customHeight="1" thickBot="1">
      <c r="A6" s="108"/>
      <c r="B6" s="963"/>
      <c r="C6" s="964"/>
      <c r="D6" s="970" t="s">
        <v>2136</v>
      </c>
      <c r="E6" s="970"/>
      <c r="F6" s="970"/>
      <c r="G6" s="970"/>
      <c r="H6" s="970"/>
      <c r="I6" s="970"/>
      <c r="J6" s="970"/>
      <c r="K6" s="970"/>
      <c r="L6" s="970"/>
      <c r="M6" s="970"/>
      <c r="N6" s="115">
        <f>SUM(S14:S113, AA14:AA113)</f>
        <v>0</v>
      </c>
      <c r="O6" s="116" t="s">
        <v>44</v>
      </c>
      <c r="P6" s="117"/>
      <c r="Q6" s="117"/>
      <c r="R6" s="117"/>
      <c r="S6" s="117"/>
      <c r="T6" s="108"/>
      <c r="U6" s="108"/>
      <c r="V6" s="108"/>
      <c r="W6" s="933"/>
      <c r="X6" s="899" t="s">
        <v>2138</v>
      </c>
      <c r="Y6" s="803"/>
      <c r="Z6" s="803"/>
      <c r="AA6" s="900"/>
      <c r="AB6" s="120">
        <f>SUM(AI$14:AI$1048576)</f>
        <v>0</v>
      </c>
      <c r="AC6" s="935"/>
      <c r="AD6" s="919"/>
      <c r="AE6" s="421"/>
      <c r="AF6" s="119"/>
      <c r="AG6" s="114"/>
      <c r="AH6" s="114"/>
      <c r="AI6" s="110"/>
      <c r="AJ6" s="110"/>
      <c r="AK6" s="110"/>
      <c r="AL6" s="110"/>
      <c r="AM6" s="110"/>
      <c r="AN6" s="110"/>
    </row>
    <row r="7" spans="1:41" ht="27" customHeight="1">
      <c r="A7" s="108"/>
      <c r="B7" s="121"/>
      <c r="C7" s="122"/>
      <c r="D7" s="990" t="s">
        <v>1937</v>
      </c>
      <c r="E7" s="970"/>
      <c r="F7" s="970"/>
      <c r="G7" s="970"/>
      <c r="H7" s="970"/>
      <c r="I7" s="970"/>
      <c r="J7" s="970"/>
      <c r="K7" s="970"/>
      <c r="L7" s="970"/>
      <c r="M7" s="970"/>
      <c r="N7" s="115">
        <f>ROUNDDOWN(SUM(U$14:U$113,AC$14:AD$113),0)</f>
        <v>0</v>
      </c>
      <c r="O7" s="116" t="s">
        <v>44</v>
      </c>
      <c r="P7" s="117"/>
      <c r="Q7" s="117"/>
      <c r="R7" s="117"/>
      <c r="S7" s="117"/>
      <c r="T7" s="108"/>
      <c r="U7" s="108"/>
      <c r="V7" s="108"/>
      <c r="W7" s="930" t="s">
        <v>2140</v>
      </c>
      <c r="X7" s="899" t="s">
        <v>2005</v>
      </c>
      <c r="Y7" s="803"/>
      <c r="Z7" s="803"/>
      <c r="AA7" s="900"/>
      <c r="AB7" s="123">
        <f>SUM(AF$14:AF$1048576)</f>
        <v>0</v>
      </c>
      <c r="AC7" s="934" t="str">
        <f>IF(AB8=0, "", IF(AB7&gt;=AB8,"○","×"))</f>
        <v/>
      </c>
      <c r="AD7" s="920" t="s">
        <v>118</v>
      </c>
      <c r="AE7" s="422"/>
      <c r="AF7" s="402"/>
      <c r="AG7" s="114"/>
      <c r="AH7" s="114"/>
      <c r="AI7" s="110"/>
      <c r="AJ7" s="110"/>
      <c r="AK7" s="110"/>
      <c r="AL7" s="110"/>
      <c r="AM7" s="110"/>
      <c r="AN7" s="110"/>
    </row>
    <row r="8" spans="1:41" ht="25.5" customHeight="1" thickBot="1">
      <c r="A8" s="108"/>
      <c r="B8" s="975" t="s">
        <v>2039</v>
      </c>
      <c r="C8" s="975"/>
      <c r="D8" s="975"/>
      <c r="E8" s="975"/>
      <c r="F8" s="975"/>
      <c r="G8" s="975"/>
      <c r="H8" s="975"/>
      <c r="I8" s="975"/>
      <c r="J8" s="975"/>
      <c r="K8" s="975"/>
      <c r="L8" s="975"/>
      <c r="M8" s="975"/>
      <c r="N8" s="975"/>
      <c r="O8" s="975"/>
      <c r="P8" s="975"/>
      <c r="Q8" s="975"/>
      <c r="R8" s="975"/>
      <c r="S8" s="975"/>
      <c r="T8" s="975"/>
      <c r="U8" s="194"/>
      <c r="V8" s="194"/>
      <c r="W8" s="931"/>
      <c r="X8" s="899" t="s">
        <v>2138</v>
      </c>
      <c r="Y8" s="803"/>
      <c r="Z8" s="803"/>
      <c r="AA8" s="900"/>
      <c r="AB8" s="120">
        <f>SUM(AJ$14:AJ$1048576)</f>
        <v>0</v>
      </c>
      <c r="AC8" s="935"/>
      <c r="AD8" s="920"/>
      <c r="AE8" s="422"/>
      <c r="AF8" s="402"/>
      <c r="AI8"/>
      <c r="AJ8" s="110"/>
      <c r="AK8" s="110"/>
      <c r="AL8" s="110"/>
      <c r="AM8" s="110"/>
      <c r="AN8" s="110"/>
    </row>
    <row r="9" spans="1:41" ht="42" customHeight="1" thickBot="1">
      <c r="A9" s="107"/>
      <c r="B9" s="976"/>
      <c r="C9" s="976"/>
      <c r="D9" s="976"/>
      <c r="E9" s="976"/>
      <c r="F9" s="976"/>
      <c r="G9" s="976"/>
      <c r="H9" s="976"/>
      <c r="I9" s="976"/>
      <c r="J9" s="976"/>
      <c r="K9" s="976"/>
      <c r="L9" s="976"/>
      <c r="M9" s="976"/>
      <c r="N9" s="976"/>
      <c r="O9" s="975"/>
      <c r="P9" s="975"/>
      <c r="Q9" s="975"/>
      <c r="R9" s="975"/>
      <c r="S9" s="975"/>
      <c r="T9" s="976"/>
      <c r="U9" s="124"/>
      <c r="V9" s="124"/>
      <c r="W9" s="124"/>
      <c r="X9" s="125"/>
      <c r="Y9" s="124"/>
      <c r="Z9" s="124"/>
      <c r="AA9" s="126"/>
      <c r="AB9" s="126"/>
      <c r="AC9" s="126"/>
      <c r="AD9" s="126"/>
      <c r="AE9" s="126"/>
      <c r="AF9" s="126"/>
      <c r="AG9" s="126"/>
      <c r="AH9" s="125"/>
      <c r="AI9" s="108"/>
      <c r="AM9" s="110"/>
      <c r="AN9" s="110"/>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10"/>
      <c r="AN10" s="110"/>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10"/>
      <c r="AN11" s="110"/>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7" t="s">
        <v>130</v>
      </c>
      <c r="AG12" s="969"/>
      <c r="AH12" s="968"/>
      <c r="AI12" s="969"/>
      <c r="AJ12" s="968"/>
      <c r="AK12" s="922"/>
      <c r="AL12" s="922"/>
      <c r="AM12" s="110"/>
      <c r="AN12" s="110"/>
    </row>
    <row r="13" spans="1:41" ht="72" customHeight="1" thickBot="1">
      <c r="A13" s="938"/>
      <c r="B13" s="945"/>
      <c r="C13" s="946"/>
      <c r="D13" s="946"/>
      <c r="E13" s="946"/>
      <c r="F13" s="946"/>
      <c r="G13" s="946"/>
      <c r="H13" s="946"/>
      <c r="I13" s="947"/>
      <c r="J13" s="950"/>
      <c r="K13" s="128" t="s">
        <v>29</v>
      </c>
      <c r="L13" s="128" t="s">
        <v>30</v>
      </c>
      <c r="M13" s="959"/>
      <c r="N13" s="962"/>
      <c r="O13" s="967"/>
      <c r="P13" s="944"/>
      <c r="Q13" s="942"/>
      <c r="R13" s="944"/>
      <c r="S13" s="949"/>
      <c r="T13" s="949"/>
      <c r="U13" s="989"/>
      <c r="V13" s="989"/>
      <c r="W13" s="1000" t="s">
        <v>1978</v>
      </c>
      <c r="X13" s="1001"/>
      <c r="Y13" s="986"/>
      <c r="Z13" s="949"/>
      <c r="AA13" s="950"/>
      <c r="AB13" s="950"/>
      <c r="AC13" s="973"/>
      <c r="AD13" s="974"/>
      <c r="AE13" s="989"/>
      <c r="AF13" s="129" t="s">
        <v>1979</v>
      </c>
      <c r="AG13" s="969"/>
      <c r="AH13" s="968"/>
      <c r="AI13" s="423" t="s">
        <v>1976</v>
      </c>
      <c r="AJ13" s="424" t="s">
        <v>1977</v>
      </c>
      <c r="AK13" s="130"/>
      <c r="AL13" s="130"/>
      <c r="AM13" s="110"/>
      <c r="AN13" s="110"/>
    </row>
    <row r="14" spans="1:41" s="136" customFormat="1" ht="30" customHeight="1">
      <c r="A14" s="131" t="s">
        <v>131</v>
      </c>
      <c r="B14" s="980" t="str">
        <f>IF(基本情報入力シート!C39="","",基本情報入力シート!C39)</f>
        <v/>
      </c>
      <c r="C14" s="981"/>
      <c r="D14" s="981"/>
      <c r="E14" s="981"/>
      <c r="F14" s="981"/>
      <c r="G14" s="981"/>
      <c r="H14" s="981"/>
      <c r="I14" s="982"/>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83"/>
      <c r="R14" s="984"/>
      <c r="S14" s="133" t="str">
        <f>IFERROR(ROUNDDOWN(Q14*VLOOKUP(N14,【参考】数式用!$AR$2:$AW$50,MATCH(P14,【参考】数式用!$AT$4:$AW$4)+2,FALSE)*0.5, 0), "")</f>
        <v/>
      </c>
      <c r="T14" s="409"/>
      <c r="U14" s="134" t="str">
        <f>IFERROR(IF(AG14&lt;&gt;"",Q14*VLOOKUP(N14,【参考】数式用!$AG$2:$AL$50,MATCH(P14,【参考】数式用!$AI$4:$AL$4,0)+2,0), ""), "")</f>
        <v/>
      </c>
      <c r="V14" s="41"/>
      <c r="W14" s="977"/>
      <c r="X14" s="978"/>
      <c r="Y14" s="40"/>
      <c r="Z14" s="45"/>
      <c r="AA14" s="139" t="str">
        <f>IFERROR(IF(Y14="ー", "", ROUNDDOWN(Z14*VLOOKUP(N14,【参考】数式用!$AR$2:$AW$50,MATCH(Y14,【参考】数式用!$AT$4:$AW$4)+2,FALSE)*0.5, 0)), "")</f>
        <v/>
      </c>
      <c r="AB14" s="46"/>
      <c r="AC14" s="979" t="str">
        <f>IFERROR(IF(AG14&lt;&gt;"",Z14*VLOOKUP(N14,【参考】数式用!$AG$2:$AL$50,MATCH(Y14,【参考】数式用!$AI$4:$AL$4,0)+2,0), ""), "")</f>
        <v/>
      </c>
      <c r="AD14" s="979"/>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03"/>
      <c r="AO14" s="1003"/>
    </row>
    <row r="15" spans="1:41" ht="30" customHeight="1">
      <c r="A15" s="137">
        <v>2</v>
      </c>
      <c r="B15" s="901" t="str">
        <f>IF(基本情報入力シート!C40="","",基本情報入力シート!C40)</f>
        <v/>
      </c>
      <c r="C15" s="902"/>
      <c r="D15" s="902"/>
      <c r="E15" s="902"/>
      <c r="F15" s="902"/>
      <c r="G15" s="902"/>
      <c r="H15" s="902"/>
      <c r="I15" s="903"/>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04"/>
      <c r="R15" s="905"/>
      <c r="S15" s="138" t="str">
        <f>IFERROR(ROUNDDOWN(Q15*VLOOKUP(N15,【参考】数式用!$AR$2:$AW$50,MATCH(P15,【参考】数式用!$AT$4:$AW$4)+2,FALSE)*0.5, 0), "")</f>
        <v/>
      </c>
      <c r="T15" s="42"/>
      <c r="U15" s="140" t="str">
        <f>IFERROR(IF(AG15&lt;&gt;"",Q15*VLOOKUP(N15,【参考】数式用!$AG$2:$AL$50,MATCH(P15,【参考】数式用!$AI$4:$AL$4,0)+2,0), ""), "")</f>
        <v/>
      </c>
      <c r="V15" s="42"/>
      <c r="W15" s="906"/>
      <c r="X15" s="907"/>
      <c r="Y15" s="43"/>
      <c r="Z15" s="50"/>
      <c r="AA15" s="139" t="str">
        <f>IFERROR(IF(Y15="ー", "", ROUNDDOWN(Z15*VLOOKUP(N15,【参考】数式用!$AR$2:$AW$50,MATCH(Y15,【参考】数式用!$AT$4:$AW$4)+2,FALSE)*0.5, 0)), "")</f>
        <v/>
      </c>
      <c r="AB15" s="51"/>
      <c r="AC15" s="898" t="str">
        <f>IFERROR(IF(AG15&lt;&gt;"",Z15*VLOOKUP(N15,【参考】数式用!$AG$2:$AL$50,MATCH(Y15,【参考】数式用!$AI$4:$AL$4,0)+2,0), ""), "")</f>
        <v/>
      </c>
      <c r="AD15" s="89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03"/>
      <c r="AO15" s="1003"/>
    </row>
    <row r="16" spans="1:41" ht="30" customHeight="1">
      <c r="A16" s="137">
        <v>3</v>
      </c>
      <c r="B16" s="901" t="str">
        <f>IF(基本情報入力シート!C41="","",基本情報入力シート!C41)</f>
        <v/>
      </c>
      <c r="C16" s="902"/>
      <c r="D16" s="902"/>
      <c r="E16" s="902"/>
      <c r="F16" s="902"/>
      <c r="G16" s="902"/>
      <c r="H16" s="902"/>
      <c r="I16" s="903"/>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04"/>
      <c r="R16" s="905"/>
      <c r="S16" s="138" t="str">
        <f>IFERROR(ROUNDDOWN(Q16*VLOOKUP(N16,【参考】数式用!$AR$2:$AW$50,MATCH(P16,【参考】数式用!$AT$4:$AW$4)+2,FALSE)*0.5, 0), "")</f>
        <v/>
      </c>
      <c r="T16" s="42"/>
      <c r="U16" s="140" t="str">
        <f>IFERROR(IF(AG16&lt;&gt;"",Q16*VLOOKUP(N16,【参考】数式用!$AG$2:$AL$50,MATCH(P16,【参考】数式用!$AI$4:$AL$4,0)+2,0), ""), "")</f>
        <v/>
      </c>
      <c r="V16" s="42"/>
      <c r="W16" s="906"/>
      <c r="X16" s="907"/>
      <c r="Y16" s="43"/>
      <c r="Z16" s="50"/>
      <c r="AA16" s="139" t="str">
        <f>IFERROR(IF(Y16="ー", "", ROUNDDOWN(Z16*VLOOKUP(N16,【参考】数式用!$AR$2:$AW$50,MATCH(Y16,【参考】数式用!$AT$4:$AW$4)+2,FALSE)*0.5, 0)), "")</f>
        <v/>
      </c>
      <c r="AB16" s="51"/>
      <c r="AC16" s="898" t="str">
        <f>IFERROR(IF(AG16&lt;&gt;"",Z16*VLOOKUP(N16,【参考】数式用!$AG$2:$AL$50,MATCH(Y16,【参考】数式用!$AI$4:$AL$4,0)+2,0), ""), "")</f>
        <v/>
      </c>
      <c r="AD16" s="89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03"/>
      <c r="AO16" s="1003"/>
    </row>
    <row r="17" spans="1:46" ht="30" customHeight="1">
      <c r="A17" s="137">
        <v>4</v>
      </c>
      <c r="B17" s="901" t="str">
        <f>IF(基本情報入力シート!C42="","",基本情報入力シート!C42)</f>
        <v/>
      </c>
      <c r="C17" s="902"/>
      <c r="D17" s="902"/>
      <c r="E17" s="902"/>
      <c r="F17" s="902"/>
      <c r="G17" s="902"/>
      <c r="H17" s="902"/>
      <c r="I17" s="903"/>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04"/>
      <c r="R17" s="905"/>
      <c r="S17" s="138" t="str">
        <f>IFERROR(ROUNDDOWN(Q17*VLOOKUP(N17,【参考】数式用!$AR$2:$AW$50,MATCH(P17,【参考】数式用!$AT$4:$AW$4)+2,FALSE)*0.5, 0), "")</f>
        <v/>
      </c>
      <c r="T17" s="48"/>
      <c r="U17" s="140" t="str">
        <f>IFERROR(IF(AG17&lt;&gt;"",Q17*VLOOKUP(N17,【参考】数式用!$AG$2:$AL$50,MATCH(P17,【参考】数式用!$AI$4:$AL$4,0)+2,0), ""), "")</f>
        <v/>
      </c>
      <c r="V17" s="42"/>
      <c r="W17" s="906"/>
      <c r="X17" s="907"/>
      <c r="Y17" s="43"/>
      <c r="Z17" s="50"/>
      <c r="AA17" s="139" t="str">
        <f>IFERROR(IF(Y17="ー", "", ROUNDDOWN(Z17*VLOOKUP(N17,【参考】数式用!$AR$2:$AW$50,MATCH(Y17,【参考】数式用!$AT$4:$AW$4)+2,FALSE)*0.5, 0)), "")</f>
        <v/>
      </c>
      <c r="AB17" s="51"/>
      <c r="AC17" s="898" t="str">
        <f>IFERROR(IF(AG17&lt;&gt;"",Z17*VLOOKUP(N17,【参考】数式用!$AG$2:$AL$50,MATCH(Y17,【参考】数式用!$AI$4:$AL$4,0)+2,0), ""), "")</f>
        <v/>
      </c>
      <c r="AD17" s="89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03"/>
      <c r="AO17" s="1003"/>
    </row>
    <row r="18" spans="1:46" ht="30" customHeight="1">
      <c r="A18" s="137">
        <v>5</v>
      </c>
      <c r="B18" s="901" t="str">
        <f>IF(基本情報入力シート!C43="","",基本情報入力シート!C43)</f>
        <v/>
      </c>
      <c r="C18" s="902"/>
      <c r="D18" s="902"/>
      <c r="E18" s="902"/>
      <c r="F18" s="902"/>
      <c r="G18" s="902"/>
      <c r="H18" s="902"/>
      <c r="I18" s="903"/>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04"/>
      <c r="R18" s="905"/>
      <c r="S18" s="138" t="str">
        <f>IFERROR(ROUNDDOWN(Q18*VLOOKUP(N18,【参考】数式用!$AR$2:$AW$50,MATCH(P18,【参考】数式用!$AT$4:$AW$4)+2,FALSE)*0.5, 0), "")</f>
        <v/>
      </c>
      <c r="T18" s="42"/>
      <c r="U18" s="140" t="str">
        <f>IFERROR(IF(AG18&lt;&gt;"",Q18*VLOOKUP(N18,【参考】数式用!$AG$2:$AL$50,MATCH(P18,【参考】数式用!$AI$4:$AL$4,0)+2,0), ""), "")</f>
        <v/>
      </c>
      <c r="V18" s="42"/>
      <c r="W18" s="906"/>
      <c r="X18" s="907"/>
      <c r="Y18" s="43"/>
      <c r="Z18" s="50"/>
      <c r="AA18" s="139" t="str">
        <f>IFERROR(IF(Y18="ー", "", ROUNDDOWN(Z18*VLOOKUP(N18,【参考】数式用!$AR$2:$AW$50,MATCH(Y18,【参考】数式用!$AT$4:$AW$4)+2,FALSE)*0.5, 0)), "")</f>
        <v/>
      </c>
      <c r="AB18" s="51"/>
      <c r="AC18" s="898" t="str">
        <f>IFERROR(IF(AG18&lt;&gt;"",Z18*VLOOKUP(N18,【参考】数式用!$AG$2:$AL$50,MATCH(Y18,【参考】数式用!$AI$4:$AL$4,0)+2,0), ""), "")</f>
        <v/>
      </c>
      <c r="AD18" s="89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03"/>
      <c r="AO18" s="1003"/>
    </row>
    <row r="19" spans="1:46" ht="30" customHeight="1">
      <c r="A19" s="137">
        <v>6</v>
      </c>
      <c r="B19" s="901" t="str">
        <f>IF(基本情報入力シート!C44="","",基本情報入力シート!C44)</f>
        <v/>
      </c>
      <c r="C19" s="902"/>
      <c r="D19" s="902"/>
      <c r="E19" s="902"/>
      <c r="F19" s="902"/>
      <c r="G19" s="902"/>
      <c r="H19" s="902"/>
      <c r="I19" s="903"/>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04"/>
      <c r="R19" s="905"/>
      <c r="S19" s="138" t="str">
        <f>IFERROR(ROUNDDOWN(Q19*VLOOKUP(N19,【参考】数式用!$AR$2:$AW$50,MATCH(P19,【参考】数式用!$AT$4:$AW$4)+2,FALSE)*0.5, 0), "")</f>
        <v/>
      </c>
      <c r="T19" s="42"/>
      <c r="U19" s="140" t="str">
        <f>IFERROR(IF(AG19&lt;&gt;"",Q19*VLOOKUP(N19,【参考】数式用!$AG$2:$AL$50,MATCH(P19,【参考】数式用!$AI$4:$AL$4,0)+2,0), ""), "")</f>
        <v/>
      </c>
      <c r="V19" s="42"/>
      <c r="W19" s="906"/>
      <c r="X19" s="907"/>
      <c r="Y19" s="43"/>
      <c r="Z19" s="50"/>
      <c r="AA19" s="139" t="str">
        <f>IFERROR(IF(Y19="ー", "", ROUNDDOWN(Z19*VLOOKUP(N19,【参考】数式用!$AR$2:$AW$50,MATCH(Y19,【参考】数式用!$AT$4:$AW$4)+2,FALSE)*0.5, 0)), "")</f>
        <v/>
      </c>
      <c r="AB19" s="51"/>
      <c r="AC19" s="898" t="str">
        <f>IFERROR(IF(AG19&lt;&gt;"",Z19*VLOOKUP(N19,【参考】数式用!$AG$2:$AL$50,MATCH(Y19,【参考】数式用!$AI$4:$AL$4,0)+2,0), ""), "")</f>
        <v/>
      </c>
      <c r="AD19" s="89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03"/>
      <c r="AO19" s="1003"/>
    </row>
    <row r="20" spans="1:46" ht="30" customHeight="1">
      <c r="A20" s="137">
        <v>7</v>
      </c>
      <c r="B20" s="901" t="str">
        <f>IF(基本情報入力シート!C45="","",基本情報入力シート!C45)</f>
        <v/>
      </c>
      <c r="C20" s="902"/>
      <c r="D20" s="902"/>
      <c r="E20" s="902"/>
      <c r="F20" s="902"/>
      <c r="G20" s="902"/>
      <c r="H20" s="902"/>
      <c r="I20" s="903"/>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04"/>
      <c r="R20" s="905"/>
      <c r="S20" s="138" t="str">
        <f>IFERROR(ROUNDDOWN(Q20*VLOOKUP(N20,【参考】数式用!$AR$2:$AW$50,MATCH(P20,【参考】数式用!$AT$4:$AW$4)+2,FALSE)*0.5, 0), "")</f>
        <v/>
      </c>
      <c r="T20" s="48"/>
      <c r="U20" s="140" t="str">
        <f>IFERROR(IF(AG20&lt;&gt;"",Q20*VLOOKUP(N20,【参考】数式用!$AG$2:$AL$50,MATCH(P20,【参考】数式用!$AI$4:$AL$4,0)+2,0), ""), "")</f>
        <v/>
      </c>
      <c r="V20" s="42"/>
      <c r="W20" s="906"/>
      <c r="X20" s="907"/>
      <c r="Y20" s="43"/>
      <c r="Z20" s="50"/>
      <c r="AA20" s="139" t="str">
        <f>IFERROR(IF(Y20="ー", "", ROUNDDOWN(Z20*VLOOKUP(N20,【参考】数式用!$AR$2:$AW$50,MATCH(Y20,【参考】数式用!$AT$4:$AW$4)+2,FALSE)*0.5, 0)), "")</f>
        <v/>
      </c>
      <c r="AB20" s="51"/>
      <c r="AC20" s="898" t="str">
        <f>IFERROR(IF(AG20&lt;&gt;"",Z20*VLOOKUP(N20,【参考】数式用!$AG$2:$AL$50,MATCH(Y20,【参考】数式用!$AI$4:$AL$4,0)+2,0), ""), "")</f>
        <v/>
      </c>
      <c r="AD20" s="89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03"/>
      <c r="AO20" s="1003"/>
    </row>
    <row r="21" spans="1:46" ht="30" customHeight="1">
      <c r="A21" s="137">
        <v>8</v>
      </c>
      <c r="B21" s="901" t="str">
        <f>IF(基本情報入力シート!C46="","",基本情報入力シート!C46)</f>
        <v/>
      </c>
      <c r="C21" s="902"/>
      <c r="D21" s="902"/>
      <c r="E21" s="902"/>
      <c r="F21" s="902"/>
      <c r="G21" s="902"/>
      <c r="H21" s="902"/>
      <c r="I21" s="903"/>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04"/>
      <c r="R21" s="905"/>
      <c r="S21" s="138" t="str">
        <f>IFERROR(ROUNDDOWN(Q21*VLOOKUP(N21,【参考】数式用!$AR$2:$AW$50,MATCH(P21,【参考】数式用!$AT$4:$AW$4)+2,FALSE)*0.5, 0), "")</f>
        <v/>
      </c>
      <c r="T21" s="42"/>
      <c r="U21" s="140" t="str">
        <f>IFERROR(IF(AG21&lt;&gt;"",Q21*VLOOKUP(N21,【参考】数式用!$AG$2:$AL$50,MATCH(P21,【参考】数式用!$AI$4:$AL$4,0)+2,0), ""), "")</f>
        <v/>
      </c>
      <c r="V21" s="42"/>
      <c r="W21" s="906"/>
      <c r="X21" s="907"/>
      <c r="Y21" s="43"/>
      <c r="Z21" s="50"/>
      <c r="AA21" s="139" t="str">
        <f>IFERROR(IF(Y21="ー", "", ROUNDDOWN(Z21*VLOOKUP(N21,【参考】数式用!$AR$2:$AW$50,MATCH(Y21,【参考】数式用!$AT$4:$AW$4)+2,FALSE)*0.5, 0)), "")</f>
        <v/>
      </c>
      <c r="AB21" s="51"/>
      <c r="AC21" s="898" t="str">
        <f>IFERROR(IF(AG21&lt;&gt;"",Z21*VLOOKUP(N21,【参考】数式用!$AG$2:$AL$50,MATCH(Y21,【参考】数式用!$AI$4:$AL$4,0)+2,0), ""), "")</f>
        <v/>
      </c>
      <c r="AD21" s="89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03"/>
      <c r="AO21" s="1003"/>
    </row>
    <row r="22" spans="1:46" ht="30" customHeight="1">
      <c r="A22" s="137">
        <v>9</v>
      </c>
      <c r="B22" s="901" t="str">
        <f>IF(基本情報入力シート!C47="","",基本情報入力シート!C47)</f>
        <v/>
      </c>
      <c r="C22" s="902"/>
      <c r="D22" s="902"/>
      <c r="E22" s="902"/>
      <c r="F22" s="902"/>
      <c r="G22" s="902"/>
      <c r="H22" s="902"/>
      <c r="I22" s="903"/>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04"/>
      <c r="R22" s="905"/>
      <c r="S22" s="138" t="str">
        <f>IFERROR(ROUNDDOWN(Q22*VLOOKUP(N22,【参考】数式用!$AR$2:$AW$50,MATCH(P22,【参考】数式用!$AT$4:$AW$4)+2,FALSE)*0.5, 0), "")</f>
        <v/>
      </c>
      <c r="T22" s="42"/>
      <c r="U22" s="140" t="str">
        <f>IFERROR(IF(AG22&lt;&gt;"",Q22*VLOOKUP(N22,【参考】数式用!$AG$2:$AL$50,MATCH(P22,【参考】数式用!$AI$4:$AL$4,0)+2,0), ""), "")</f>
        <v/>
      </c>
      <c r="V22" s="42"/>
      <c r="W22" s="906"/>
      <c r="X22" s="907"/>
      <c r="Y22" s="43"/>
      <c r="Z22" s="50"/>
      <c r="AA22" s="139" t="str">
        <f>IFERROR(IF(Y22="ー", "", ROUNDDOWN(Z22*VLOOKUP(N22,【参考】数式用!$AR$2:$AW$50,MATCH(Y22,【参考】数式用!$AT$4:$AW$4)+2,FALSE)*0.5, 0)), "")</f>
        <v/>
      </c>
      <c r="AB22" s="51"/>
      <c r="AC22" s="898" t="str">
        <f>IFERROR(IF(AG22&lt;&gt;"",Z22*VLOOKUP(N22,【参考】数式用!$AG$2:$AL$50,MATCH(Y22,【参考】数式用!$AI$4:$AL$4,0)+2,0), ""), "")</f>
        <v/>
      </c>
      <c r="AD22" s="89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1" t="str">
        <f>IF(基本情報入力シート!C48="","",基本情報入力シート!C48)</f>
        <v/>
      </c>
      <c r="C23" s="902"/>
      <c r="D23" s="902"/>
      <c r="E23" s="902"/>
      <c r="F23" s="902"/>
      <c r="G23" s="902"/>
      <c r="H23" s="902"/>
      <c r="I23" s="903"/>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04"/>
      <c r="R23" s="905"/>
      <c r="S23" s="138" t="str">
        <f>IFERROR(ROUNDDOWN(Q23*VLOOKUP(N23,【参考】数式用!$AR$2:$AW$50,MATCH(P23,【参考】数式用!$AT$4:$AW$4)+2,FALSE)*0.5, 0), "")</f>
        <v/>
      </c>
      <c r="T23" s="48"/>
      <c r="U23" s="140" t="str">
        <f>IFERROR(IF(AG23&lt;&gt;"",Q23*VLOOKUP(N23,【参考】数式用!$AG$2:$AL$50,MATCH(P23,【参考】数式用!$AI$4:$AL$4,0)+2,0), ""), "")</f>
        <v/>
      </c>
      <c r="V23" s="42"/>
      <c r="W23" s="906"/>
      <c r="X23" s="907"/>
      <c r="Y23" s="43"/>
      <c r="Z23" s="50"/>
      <c r="AA23" s="139" t="str">
        <f>IFERROR(IF(Y23="ー", "", ROUNDDOWN(Z23*VLOOKUP(N23,【参考】数式用!$AR$2:$AW$50,MATCH(Y23,【参考】数式用!$AT$4:$AW$4)+2,FALSE)*0.5, 0)), "")</f>
        <v/>
      </c>
      <c r="AB23" s="51"/>
      <c r="AC23" s="898" t="str">
        <f>IFERROR(IF(AG23&lt;&gt;"",Z23*VLOOKUP(N23,【参考】数式用!$AG$2:$AL$50,MATCH(Y23,【参考】数式用!$AI$4:$AL$4,0)+2,0), ""), "")</f>
        <v/>
      </c>
      <c r="AD23" s="89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1" t="str">
        <f>IF(基本情報入力シート!C49="","",基本情報入力シート!C49)</f>
        <v/>
      </c>
      <c r="C24" s="902"/>
      <c r="D24" s="902"/>
      <c r="E24" s="902"/>
      <c r="F24" s="902"/>
      <c r="G24" s="902"/>
      <c r="H24" s="902"/>
      <c r="I24" s="903"/>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04"/>
      <c r="R24" s="905"/>
      <c r="S24" s="138" t="str">
        <f>IFERROR(ROUNDDOWN(Q24*VLOOKUP(N24,【参考】数式用!$AR$2:$AW$50,MATCH(P24,【参考】数式用!$AT$4:$AW$4)+2,FALSE)*0.5, 0), "")</f>
        <v/>
      </c>
      <c r="T24" s="42"/>
      <c r="U24" s="140" t="str">
        <f>IFERROR(IF(AG24&lt;&gt;"",Q24*VLOOKUP(N24,【参考】数式用!$AG$2:$AL$50,MATCH(P24,【参考】数式用!$AI$4:$AL$4,0)+2,0), ""), "")</f>
        <v/>
      </c>
      <c r="V24" s="42"/>
      <c r="W24" s="906"/>
      <c r="X24" s="907"/>
      <c r="Y24" s="43"/>
      <c r="Z24" s="50"/>
      <c r="AA24" s="139" t="str">
        <f>IFERROR(IF(Y24="ー", "", ROUNDDOWN(Z24*VLOOKUP(N24,【参考】数式用!$AR$2:$AW$50,MATCH(Y24,【参考】数式用!$AT$4:$AW$4)+2,FALSE)*0.5, 0)), "")</f>
        <v/>
      </c>
      <c r="AB24" s="51"/>
      <c r="AC24" s="898" t="str">
        <f>IFERROR(IF(AG24&lt;&gt;"",Z24*VLOOKUP(N24,【参考】数式用!$AG$2:$AL$50,MATCH(Y24,【参考】数式用!$AI$4:$AL$4,0)+2,0), ""), "")</f>
        <v/>
      </c>
      <c r="AD24" s="89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1" t="str">
        <f>IF(基本情報入力シート!C50="","",基本情報入力シート!C50)</f>
        <v/>
      </c>
      <c r="C25" s="902"/>
      <c r="D25" s="902"/>
      <c r="E25" s="902"/>
      <c r="F25" s="902"/>
      <c r="G25" s="902"/>
      <c r="H25" s="902"/>
      <c r="I25" s="903"/>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04"/>
      <c r="R25" s="905"/>
      <c r="S25" s="138" t="str">
        <f>IFERROR(ROUNDDOWN(Q25*VLOOKUP(N25,【参考】数式用!$AR$2:$AW$50,MATCH(P25,【参考】数式用!$AT$4:$AW$4)+2,FALSE)*0.5, 0), "")</f>
        <v/>
      </c>
      <c r="T25" s="42"/>
      <c r="U25" s="140" t="str">
        <f>IFERROR(IF(AG25&lt;&gt;"",Q25*VLOOKUP(N25,【参考】数式用!$AG$2:$AL$50,MATCH(P25,【参考】数式用!$AI$4:$AL$4,0)+2,0), ""), "")</f>
        <v/>
      </c>
      <c r="V25" s="42"/>
      <c r="W25" s="906"/>
      <c r="X25" s="907"/>
      <c r="Y25" s="43"/>
      <c r="Z25" s="50"/>
      <c r="AA25" s="139" t="str">
        <f>IFERROR(IF(Y25="ー", "", ROUNDDOWN(Z25*VLOOKUP(N25,【参考】数式用!$AR$2:$AW$50,MATCH(Y25,【参考】数式用!$AT$4:$AW$4)+2,FALSE)*0.5, 0)), "")</f>
        <v/>
      </c>
      <c r="AB25" s="51"/>
      <c r="AC25" s="898" t="str">
        <f>IFERROR(IF(AG25&lt;&gt;"",Z25*VLOOKUP(N25,【参考】数式用!$AG$2:$AL$50,MATCH(Y25,【参考】数式用!$AI$4:$AL$4,0)+2,0), ""), "")</f>
        <v/>
      </c>
      <c r="AD25" s="89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1" t="str">
        <f>IF(基本情報入力シート!C51="","",基本情報入力シート!C51)</f>
        <v/>
      </c>
      <c r="C26" s="902"/>
      <c r="D26" s="902"/>
      <c r="E26" s="902"/>
      <c r="F26" s="902"/>
      <c r="G26" s="902"/>
      <c r="H26" s="902"/>
      <c r="I26" s="903"/>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04"/>
      <c r="R26" s="905"/>
      <c r="S26" s="138" t="str">
        <f>IFERROR(ROUNDDOWN(Q26*VLOOKUP(N26,【参考】数式用!$AR$2:$AW$50,MATCH(P26,【参考】数式用!$AT$4:$AW$4)+2,FALSE)*0.5, 0), "")</f>
        <v/>
      </c>
      <c r="T26" s="48"/>
      <c r="U26" s="140" t="str">
        <f>IFERROR(IF(AG26&lt;&gt;"",Q26*VLOOKUP(N26,【参考】数式用!$AG$2:$AL$50,MATCH(P26,【参考】数式用!$AI$4:$AL$4,0)+2,0), ""), "")</f>
        <v/>
      </c>
      <c r="V26" s="42"/>
      <c r="W26" s="906"/>
      <c r="X26" s="907"/>
      <c r="Y26" s="43"/>
      <c r="Z26" s="50"/>
      <c r="AA26" s="139" t="str">
        <f>IFERROR(IF(Y26="ー", "", ROUNDDOWN(Z26*VLOOKUP(N26,【参考】数式用!$AR$2:$AW$50,MATCH(Y26,【参考】数式用!$AT$4:$AW$4)+2,FALSE)*0.5, 0)), "")</f>
        <v/>
      </c>
      <c r="AB26" s="51"/>
      <c r="AC26" s="898" t="str">
        <f>IFERROR(IF(AG26&lt;&gt;"",Z26*VLOOKUP(N26,【参考】数式用!$AG$2:$AL$50,MATCH(Y26,【参考】数式用!$AI$4:$AL$4,0)+2,0), ""), "")</f>
        <v/>
      </c>
      <c r="AD26" s="89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1" t="str">
        <f>IF(基本情報入力シート!C52="","",基本情報入力シート!C52)</f>
        <v/>
      </c>
      <c r="C27" s="902"/>
      <c r="D27" s="902"/>
      <c r="E27" s="902"/>
      <c r="F27" s="902"/>
      <c r="G27" s="902"/>
      <c r="H27" s="902"/>
      <c r="I27" s="903"/>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04"/>
      <c r="R27" s="905"/>
      <c r="S27" s="138" t="str">
        <f>IFERROR(ROUNDDOWN(Q27*VLOOKUP(N27,【参考】数式用!$AR$2:$AW$50,MATCH(P27,【参考】数式用!$AT$4:$AW$4)+2,FALSE)*0.5, 0), "")</f>
        <v/>
      </c>
      <c r="T27" s="42"/>
      <c r="U27" s="140" t="str">
        <f>IFERROR(IF(AG27&lt;&gt;"",Q27*VLOOKUP(N27,【参考】数式用!$AG$2:$AL$50,MATCH(P27,【参考】数式用!$AI$4:$AL$4,0)+2,0), ""), "")</f>
        <v/>
      </c>
      <c r="V27" s="42"/>
      <c r="W27" s="906"/>
      <c r="X27" s="907"/>
      <c r="Y27" s="43"/>
      <c r="Z27" s="50"/>
      <c r="AA27" s="139" t="str">
        <f>IFERROR(IF(Y27="ー", "", ROUNDDOWN(Z27*VLOOKUP(N27,【参考】数式用!$AR$2:$AW$50,MATCH(Y27,【参考】数式用!$AT$4:$AW$4)+2,FALSE)*0.5, 0)), "")</f>
        <v/>
      </c>
      <c r="AB27" s="51"/>
      <c r="AC27" s="898" t="str">
        <f>IFERROR(IF(AG27&lt;&gt;"",Z27*VLOOKUP(N27,【参考】数式用!$AG$2:$AL$50,MATCH(Y27,【参考】数式用!$AI$4:$AL$4,0)+2,0), ""), "")</f>
        <v/>
      </c>
      <c r="AD27" s="89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1" t="str">
        <f>IF(基本情報入力シート!C53="","",基本情報入力シート!C53)</f>
        <v/>
      </c>
      <c r="C28" s="902"/>
      <c r="D28" s="902"/>
      <c r="E28" s="902"/>
      <c r="F28" s="902"/>
      <c r="G28" s="902"/>
      <c r="H28" s="902"/>
      <c r="I28" s="903"/>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04"/>
      <c r="R28" s="905"/>
      <c r="S28" s="138" t="str">
        <f>IFERROR(ROUNDDOWN(Q28*VLOOKUP(N28,【参考】数式用!$AR$2:$AW$50,MATCH(P28,【参考】数式用!$AT$4:$AW$4)+2,FALSE)*0.5, 0), "")</f>
        <v/>
      </c>
      <c r="T28" s="42"/>
      <c r="U28" s="140" t="str">
        <f>IFERROR(IF(AG28&lt;&gt;"",Q28*VLOOKUP(N28,【参考】数式用!$AG$2:$AL$50,MATCH(P28,【参考】数式用!$AI$4:$AL$4,0)+2,0), ""), "")</f>
        <v/>
      </c>
      <c r="V28" s="42"/>
      <c r="W28" s="906"/>
      <c r="X28" s="907"/>
      <c r="Y28" s="43"/>
      <c r="Z28" s="50"/>
      <c r="AA28" s="139" t="str">
        <f>IFERROR(IF(Y28="ー", "", ROUNDDOWN(Z28*VLOOKUP(N28,【参考】数式用!$AR$2:$AW$50,MATCH(Y28,【参考】数式用!$AT$4:$AW$4)+2,FALSE)*0.5, 0)), "")</f>
        <v/>
      </c>
      <c r="AB28" s="51"/>
      <c r="AC28" s="898" t="str">
        <f>IFERROR(IF(AG28&lt;&gt;"",Z28*VLOOKUP(N28,【参考】数式用!$AG$2:$AL$50,MATCH(Y28,【参考】数式用!$AI$4:$AL$4,0)+2,0), ""), "")</f>
        <v/>
      </c>
      <c r="AD28" s="89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1" t="str">
        <f>IF(基本情報入力シート!C54="","",基本情報入力シート!C54)</f>
        <v/>
      </c>
      <c r="C29" s="902"/>
      <c r="D29" s="902"/>
      <c r="E29" s="902"/>
      <c r="F29" s="902"/>
      <c r="G29" s="902"/>
      <c r="H29" s="902"/>
      <c r="I29" s="903"/>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04"/>
      <c r="R29" s="905"/>
      <c r="S29" s="138" t="str">
        <f>IFERROR(ROUNDDOWN(Q29*VLOOKUP(N29,【参考】数式用!$AR$2:$AW$50,MATCH(P29,【参考】数式用!$AT$4:$AW$4)+2,FALSE)*0.5, 0), "")</f>
        <v/>
      </c>
      <c r="T29" s="48"/>
      <c r="U29" s="140" t="str">
        <f>IFERROR(IF(AG29&lt;&gt;"",Q29*VLOOKUP(N29,【参考】数式用!$AG$2:$AL$50,MATCH(P29,【参考】数式用!$AI$4:$AL$4,0)+2,0), ""), "")</f>
        <v/>
      </c>
      <c r="V29" s="42"/>
      <c r="W29" s="906"/>
      <c r="X29" s="907"/>
      <c r="Y29" s="43"/>
      <c r="Z29" s="50"/>
      <c r="AA29" s="139" t="str">
        <f>IFERROR(IF(Y29="ー", "", ROUNDDOWN(Z29*VLOOKUP(N29,【参考】数式用!$AR$2:$AW$50,MATCH(Y29,【参考】数式用!$AT$4:$AW$4)+2,FALSE)*0.5, 0)), "")</f>
        <v/>
      </c>
      <c r="AB29" s="51"/>
      <c r="AC29" s="898" t="str">
        <f>IFERROR(IF(AG29&lt;&gt;"",Z29*VLOOKUP(N29,【参考】数式用!$AG$2:$AL$50,MATCH(Y29,【参考】数式用!$AI$4:$AL$4,0)+2,0), ""), "")</f>
        <v/>
      </c>
      <c r="AD29" s="89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1" t="str">
        <f>IF(基本情報入力シート!C55="","",基本情報入力シート!C55)</f>
        <v/>
      </c>
      <c r="C30" s="902"/>
      <c r="D30" s="902"/>
      <c r="E30" s="902"/>
      <c r="F30" s="902"/>
      <c r="G30" s="902"/>
      <c r="H30" s="902"/>
      <c r="I30" s="903"/>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04"/>
      <c r="R30" s="905"/>
      <c r="S30" s="138" t="str">
        <f>IFERROR(ROUNDDOWN(Q30*VLOOKUP(N30,【参考】数式用!$AR$2:$AW$50,MATCH(P30,【参考】数式用!$AT$4:$AW$4)+2,FALSE)*0.5, 0), "")</f>
        <v/>
      </c>
      <c r="T30" s="42"/>
      <c r="U30" s="140" t="str">
        <f>IFERROR(IF(AG30&lt;&gt;"",Q30*VLOOKUP(N30,【参考】数式用!$AG$2:$AL$50,MATCH(P30,【参考】数式用!$AI$4:$AL$4,0)+2,0), ""), "")</f>
        <v/>
      </c>
      <c r="V30" s="42"/>
      <c r="W30" s="906"/>
      <c r="X30" s="907"/>
      <c r="Y30" s="43"/>
      <c r="Z30" s="50"/>
      <c r="AA30" s="139" t="str">
        <f>IFERROR(IF(Y30="ー", "", ROUNDDOWN(Z30*VLOOKUP(N30,【参考】数式用!$AR$2:$AW$50,MATCH(Y30,【参考】数式用!$AT$4:$AW$4)+2,FALSE)*0.5, 0)), "")</f>
        <v/>
      </c>
      <c r="AB30" s="51"/>
      <c r="AC30" s="898" t="str">
        <f>IFERROR(IF(AG30&lt;&gt;"",Z30*VLOOKUP(N30,【参考】数式用!$AG$2:$AL$50,MATCH(Y30,【参考】数式用!$AI$4:$AL$4,0)+2,0), ""), "")</f>
        <v/>
      </c>
      <c r="AD30" s="89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1" t="str">
        <f>IF(基本情報入力シート!C56="","",基本情報入力シート!C56)</f>
        <v/>
      </c>
      <c r="C31" s="902"/>
      <c r="D31" s="902"/>
      <c r="E31" s="902"/>
      <c r="F31" s="902"/>
      <c r="G31" s="902"/>
      <c r="H31" s="902"/>
      <c r="I31" s="903"/>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04"/>
      <c r="R31" s="905"/>
      <c r="S31" s="138" t="str">
        <f>IFERROR(ROUNDDOWN(Q31*VLOOKUP(N31,【参考】数式用!$AR$2:$AW$50,MATCH(P31,【参考】数式用!$AT$4:$AW$4)+2,FALSE)*0.5, 0), "")</f>
        <v/>
      </c>
      <c r="T31" s="42"/>
      <c r="U31" s="140" t="str">
        <f>IFERROR(IF(AG31&lt;&gt;"",Q31*VLOOKUP(N31,【参考】数式用!$AG$2:$AL$50,MATCH(P31,【参考】数式用!$AI$4:$AL$4,0)+2,0), ""), "")</f>
        <v/>
      </c>
      <c r="V31" s="42"/>
      <c r="W31" s="906"/>
      <c r="X31" s="907"/>
      <c r="Y31" s="43"/>
      <c r="Z31" s="50"/>
      <c r="AA31" s="139" t="str">
        <f>IFERROR(IF(Y31="ー", "", ROUNDDOWN(Z31*VLOOKUP(N31,【参考】数式用!$AR$2:$AW$50,MATCH(Y31,【参考】数式用!$AT$4:$AW$4)+2,FALSE)*0.5, 0)), "")</f>
        <v/>
      </c>
      <c r="AB31" s="51"/>
      <c r="AC31" s="898" t="str">
        <f>IFERROR(IF(AG31&lt;&gt;"",Z31*VLOOKUP(N31,【参考】数式用!$AG$2:$AL$50,MATCH(Y31,【参考】数式用!$AI$4:$AL$4,0)+2,0), ""), "")</f>
        <v/>
      </c>
      <c r="AD31" s="89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1" t="str">
        <f>IF(基本情報入力シート!C57="","",基本情報入力シート!C57)</f>
        <v/>
      </c>
      <c r="C32" s="902"/>
      <c r="D32" s="902"/>
      <c r="E32" s="902"/>
      <c r="F32" s="902"/>
      <c r="G32" s="902"/>
      <c r="H32" s="902"/>
      <c r="I32" s="903"/>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04"/>
      <c r="R32" s="905"/>
      <c r="S32" s="138" t="str">
        <f>IFERROR(ROUNDDOWN(Q32*VLOOKUP(N32,【参考】数式用!$AR$2:$AW$50,MATCH(P32,【参考】数式用!$AT$4:$AW$4)+2,FALSE)*0.5, 0), "")</f>
        <v/>
      </c>
      <c r="T32" s="48"/>
      <c r="U32" s="140" t="str">
        <f>IFERROR(IF(AG32&lt;&gt;"",Q32*VLOOKUP(N32,【参考】数式用!$AG$2:$AL$50,MATCH(P32,【参考】数式用!$AI$4:$AL$4,0)+2,0), ""), "")</f>
        <v/>
      </c>
      <c r="V32" s="42"/>
      <c r="W32" s="906"/>
      <c r="X32" s="907"/>
      <c r="Y32" s="43"/>
      <c r="Z32" s="50"/>
      <c r="AA32" s="139" t="str">
        <f>IFERROR(IF(Y32="ー", "", ROUNDDOWN(Z32*VLOOKUP(N32,【参考】数式用!$AR$2:$AW$50,MATCH(Y32,【参考】数式用!$AT$4:$AW$4)+2,FALSE)*0.5, 0)), "")</f>
        <v/>
      </c>
      <c r="AB32" s="51"/>
      <c r="AC32" s="898" t="str">
        <f>IFERROR(IF(AG32&lt;&gt;"",Z32*VLOOKUP(N32,【参考】数式用!$AG$2:$AL$50,MATCH(Y32,【参考】数式用!$AI$4:$AL$4,0)+2,0), ""), "")</f>
        <v/>
      </c>
      <c r="AD32" s="89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1" t="str">
        <f>IF(基本情報入力シート!C58="","",基本情報入力シート!C58)</f>
        <v/>
      </c>
      <c r="C33" s="902"/>
      <c r="D33" s="902"/>
      <c r="E33" s="902"/>
      <c r="F33" s="902"/>
      <c r="G33" s="902"/>
      <c r="H33" s="902"/>
      <c r="I33" s="903"/>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04"/>
      <c r="R33" s="905"/>
      <c r="S33" s="138" t="str">
        <f>IFERROR(ROUNDDOWN(Q33*VLOOKUP(N33,【参考】数式用!$AR$2:$AW$50,MATCH(P33,【参考】数式用!$AT$4:$AW$4)+2,FALSE)*0.5, 0), "")</f>
        <v/>
      </c>
      <c r="T33" s="42"/>
      <c r="U33" s="140" t="str">
        <f>IFERROR(IF(AG33&lt;&gt;"",Q33*VLOOKUP(N33,【参考】数式用!$AG$2:$AL$50,MATCH(P33,【参考】数式用!$AI$4:$AL$4,0)+2,0), ""), "")</f>
        <v/>
      </c>
      <c r="V33" s="42"/>
      <c r="W33" s="906"/>
      <c r="X33" s="907"/>
      <c r="Y33" s="43"/>
      <c r="Z33" s="50"/>
      <c r="AA33" s="139" t="str">
        <f>IFERROR(IF(Y33="ー", "", ROUNDDOWN(Z33*VLOOKUP(N33,【参考】数式用!$AR$2:$AW$50,MATCH(Y33,【参考】数式用!$AT$4:$AW$4)+2,FALSE)*0.5, 0)), "")</f>
        <v/>
      </c>
      <c r="AB33" s="51"/>
      <c r="AC33" s="898" t="str">
        <f>IFERROR(IF(AG33&lt;&gt;"",Z33*VLOOKUP(N33,【参考】数式用!$AG$2:$AL$50,MATCH(Y33,【参考】数式用!$AI$4:$AL$4,0)+2,0), ""), "")</f>
        <v/>
      </c>
      <c r="AD33" s="89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1" t="str">
        <f>IF(基本情報入力シート!C59="","",基本情報入力シート!C59)</f>
        <v/>
      </c>
      <c r="C34" s="902"/>
      <c r="D34" s="902"/>
      <c r="E34" s="902"/>
      <c r="F34" s="902"/>
      <c r="G34" s="902"/>
      <c r="H34" s="902"/>
      <c r="I34" s="903"/>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04"/>
      <c r="R34" s="905"/>
      <c r="S34" s="138" t="str">
        <f>IFERROR(ROUNDDOWN(Q34*VLOOKUP(N34,【参考】数式用!$AR$2:$AW$50,MATCH(P34,【参考】数式用!$AT$4:$AW$4)+2,FALSE)*0.5, 0), "")</f>
        <v/>
      </c>
      <c r="T34" s="42"/>
      <c r="U34" s="140" t="str">
        <f>IFERROR(IF(AG34&lt;&gt;"",Q34*VLOOKUP(N34,【参考】数式用!$AG$2:$AL$50,MATCH(P34,【参考】数式用!$AI$4:$AL$4,0)+2,0), ""), "")</f>
        <v/>
      </c>
      <c r="V34" s="42"/>
      <c r="W34" s="906"/>
      <c r="X34" s="907"/>
      <c r="Y34" s="43"/>
      <c r="Z34" s="50"/>
      <c r="AA34" s="139" t="str">
        <f>IFERROR(IF(Y34="ー", "", ROUNDDOWN(Z34*VLOOKUP(N34,【参考】数式用!$AR$2:$AW$50,MATCH(Y34,【参考】数式用!$AT$4:$AW$4)+2,FALSE)*0.5, 0)), "")</f>
        <v/>
      </c>
      <c r="AB34" s="51"/>
      <c r="AC34" s="898" t="str">
        <f>IFERROR(IF(AG34&lt;&gt;"",Z34*VLOOKUP(N34,【参考】数式用!$AG$2:$AL$50,MATCH(Y34,【参考】数式用!$AI$4:$AL$4,0)+2,0), ""), "")</f>
        <v/>
      </c>
      <c r="AD34" s="89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1" t="str">
        <f>IF(基本情報入力シート!C60="","",基本情報入力シート!C60)</f>
        <v/>
      </c>
      <c r="C35" s="902"/>
      <c r="D35" s="902"/>
      <c r="E35" s="902"/>
      <c r="F35" s="902"/>
      <c r="G35" s="902"/>
      <c r="H35" s="902"/>
      <c r="I35" s="903"/>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04"/>
      <c r="R35" s="905"/>
      <c r="S35" s="138" t="str">
        <f>IFERROR(ROUNDDOWN(Q35*VLOOKUP(N35,【参考】数式用!$AR$2:$AW$50,MATCH(P35,【参考】数式用!$AT$4:$AW$4)+2,FALSE)*0.5, 0), "")</f>
        <v/>
      </c>
      <c r="T35" s="48"/>
      <c r="U35" s="140" t="str">
        <f>IFERROR(IF(AG35&lt;&gt;"",Q35*VLOOKUP(N35,【参考】数式用!$AG$2:$AL$50,MATCH(P35,【参考】数式用!$AI$4:$AL$4,0)+2,0), ""), "")</f>
        <v/>
      </c>
      <c r="V35" s="42"/>
      <c r="W35" s="906"/>
      <c r="X35" s="907"/>
      <c r="Y35" s="43"/>
      <c r="Z35" s="50"/>
      <c r="AA35" s="139" t="str">
        <f>IFERROR(IF(Y35="ー", "", ROUNDDOWN(Z35*VLOOKUP(N35,【参考】数式用!$AR$2:$AW$50,MATCH(Y35,【参考】数式用!$AT$4:$AW$4)+2,FALSE)*0.5, 0)), "")</f>
        <v/>
      </c>
      <c r="AB35" s="51"/>
      <c r="AC35" s="898" t="str">
        <f>IFERROR(IF(AG35&lt;&gt;"",Z35*VLOOKUP(N35,【参考】数式用!$AG$2:$AL$50,MATCH(Y35,【参考】数式用!$AI$4:$AL$4,0)+2,0), ""), "")</f>
        <v/>
      </c>
      <c r="AD35" s="89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1" t="str">
        <f>IF(基本情報入力シート!C61="","",基本情報入力シート!C61)</f>
        <v/>
      </c>
      <c r="C36" s="902"/>
      <c r="D36" s="902"/>
      <c r="E36" s="902"/>
      <c r="F36" s="902"/>
      <c r="G36" s="902"/>
      <c r="H36" s="902"/>
      <c r="I36" s="903"/>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04"/>
      <c r="R36" s="905"/>
      <c r="S36" s="138" t="str">
        <f>IFERROR(ROUNDDOWN(Q36*VLOOKUP(N36,【参考】数式用!$AR$2:$AW$50,MATCH(P36,【参考】数式用!$AT$4:$AW$4)+2,FALSE)*0.5, 0), "")</f>
        <v/>
      </c>
      <c r="T36" s="42"/>
      <c r="U36" s="140" t="str">
        <f>IFERROR(IF(AG36&lt;&gt;"",Q36*VLOOKUP(N36,【参考】数式用!$AG$2:$AL$50,MATCH(P36,【参考】数式用!$AI$4:$AL$4,0)+2,0), ""), "")</f>
        <v/>
      </c>
      <c r="V36" s="42"/>
      <c r="W36" s="906"/>
      <c r="X36" s="907"/>
      <c r="Y36" s="43"/>
      <c r="Z36" s="50"/>
      <c r="AA36" s="139" t="str">
        <f>IFERROR(IF(Y36="ー", "", ROUNDDOWN(Z36*VLOOKUP(N36,【参考】数式用!$AR$2:$AW$50,MATCH(Y36,【参考】数式用!$AT$4:$AW$4)+2,FALSE)*0.5, 0)), "")</f>
        <v/>
      </c>
      <c r="AB36" s="51"/>
      <c r="AC36" s="898" t="str">
        <f>IFERROR(IF(AG36&lt;&gt;"",Z36*VLOOKUP(N36,【参考】数式用!$AG$2:$AL$50,MATCH(Y36,【参考】数式用!$AI$4:$AL$4,0)+2,0), ""), "")</f>
        <v/>
      </c>
      <c r="AD36" s="89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1" t="str">
        <f>IF(基本情報入力シート!C62="","",基本情報入力シート!C62)</f>
        <v/>
      </c>
      <c r="C37" s="902"/>
      <c r="D37" s="902"/>
      <c r="E37" s="902"/>
      <c r="F37" s="902"/>
      <c r="G37" s="902"/>
      <c r="H37" s="902"/>
      <c r="I37" s="903"/>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04"/>
      <c r="R37" s="905"/>
      <c r="S37" s="138" t="str">
        <f>IFERROR(ROUNDDOWN(Q37*VLOOKUP(N37,【参考】数式用!$AR$2:$AW$50,MATCH(P37,【参考】数式用!$AT$4:$AW$4)+2,FALSE)*0.5, 0), "")</f>
        <v/>
      </c>
      <c r="T37" s="42"/>
      <c r="U37" s="140" t="str">
        <f>IFERROR(IF(AG37&lt;&gt;"",Q37*VLOOKUP(N37,【参考】数式用!$AG$2:$AL$50,MATCH(P37,【参考】数式用!$AI$4:$AL$4,0)+2,0), ""), "")</f>
        <v/>
      </c>
      <c r="V37" s="42"/>
      <c r="W37" s="906"/>
      <c r="X37" s="907"/>
      <c r="Y37" s="43"/>
      <c r="Z37" s="50"/>
      <c r="AA37" s="139" t="str">
        <f>IFERROR(IF(Y37="ー", "", ROUNDDOWN(Z37*VLOOKUP(N37,【参考】数式用!$AR$2:$AW$50,MATCH(Y37,【参考】数式用!$AT$4:$AW$4)+2,FALSE)*0.5, 0)), "")</f>
        <v/>
      </c>
      <c r="AB37" s="51"/>
      <c r="AC37" s="898" t="str">
        <f>IFERROR(IF(AG37&lt;&gt;"",Z37*VLOOKUP(N37,【参考】数式用!$AG$2:$AL$50,MATCH(Y37,【参考】数式用!$AI$4:$AL$4,0)+2,0), ""), "")</f>
        <v/>
      </c>
      <c r="AD37" s="89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1" t="str">
        <f>IF(基本情報入力シート!C63="","",基本情報入力シート!C63)</f>
        <v/>
      </c>
      <c r="C38" s="902"/>
      <c r="D38" s="902"/>
      <c r="E38" s="902"/>
      <c r="F38" s="902"/>
      <c r="G38" s="902"/>
      <c r="H38" s="902"/>
      <c r="I38" s="903"/>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04"/>
      <c r="R38" s="905"/>
      <c r="S38" s="138" t="str">
        <f>IFERROR(ROUNDDOWN(Q38*VLOOKUP(N38,【参考】数式用!$AR$2:$AW$50,MATCH(P38,【参考】数式用!$AT$4:$AW$4)+2,FALSE)*0.5, 0), "")</f>
        <v/>
      </c>
      <c r="T38" s="48"/>
      <c r="U38" s="140" t="str">
        <f>IFERROR(IF(AG38&lt;&gt;"",Q38*VLOOKUP(N38,【参考】数式用!$AG$2:$AL$50,MATCH(P38,【参考】数式用!$AI$4:$AL$4,0)+2,0), ""), "")</f>
        <v/>
      </c>
      <c r="V38" s="42"/>
      <c r="W38" s="906"/>
      <c r="X38" s="907"/>
      <c r="Y38" s="43"/>
      <c r="Z38" s="50"/>
      <c r="AA38" s="139" t="str">
        <f>IFERROR(IF(Y38="ー", "", ROUNDDOWN(Z38*VLOOKUP(N38,【参考】数式用!$AR$2:$AW$50,MATCH(Y38,【参考】数式用!$AT$4:$AW$4)+2,FALSE)*0.5, 0)), "")</f>
        <v/>
      </c>
      <c r="AB38" s="51"/>
      <c r="AC38" s="898" t="str">
        <f>IFERROR(IF(AG38&lt;&gt;"",Z38*VLOOKUP(N38,【参考】数式用!$AG$2:$AL$50,MATCH(Y38,【参考】数式用!$AI$4:$AL$4,0)+2,0), ""), "")</f>
        <v/>
      </c>
      <c r="AD38" s="89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1" t="str">
        <f>IF(基本情報入力シート!C64="","",基本情報入力シート!C64)</f>
        <v/>
      </c>
      <c r="C39" s="902"/>
      <c r="D39" s="902"/>
      <c r="E39" s="902"/>
      <c r="F39" s="902"/>
      <c r="G39" s="902"/>
      <c r="H39" s="902"/>
      <c r="I39" s="903"/>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04"/>
      <c r="R39" s="905"/>
      <c r="S39" s="138" t="str">
        <f>IFERROR(ROUNDDOWN(Q39*VLOOKUP(N39,【参考】数式用!$AR$2:$AW$50,MATCH(P39,【参考】数式用!$AT$4:$AW$4)+2,FALSE)*0.5, 0), "")</f>
        <v/>
      </c>
      <c r="T39" s="42"/>
      <c r="U39" s="140" t="str">
        <f>IFERROR(IF(AG39&lt;&gt;"",Q39*VLOOKUP(N39,【参考】数式用!$AG$2:$AL$50,MATCH(P39,【参考】数式用!$AI$4:$AL$4,0)+2,0), ""), "")</f>
        <v/>
      </c>
      <c r="V39" s="42"/>
      <c r="W39" s="906"/>
      <c r="X39" s="907"/>
      <c r="Y39" s="43"/>
      <c r="Z39" s="50"/>
      <c r="AA39" s="139" t="str">
        <f>IFERROR(IF(Y39="ー", "", ROUNDDOWN(Z39*VLOOKUP(N39,【参考】数式用!$AR$2:$AW$50,MATCH(Y39,【参考】数式用!$AT$4:$AW$4)+2,FALSE)*0.5, 0)), "")</f>
        <v/>
      </c>
      <c r="AB39" s="51"/>
      <c r="AC39" s="898" t="str">
        <f>IFERROR(IF(AG39&lt;&gt;"",Z39*VLOOKUP(N39,【参考】数式用!$AG$2:$AL$50,MATCH(Y39,【参考】数式用!$AI$4:$AL$4,0)+2,0), ""), "")</f>
        <v/>
      </c>
      <c r="AD39" s="89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1" t="str">
        <f>IF(基本情報入力シート!C65="","",基本情報入力シート!C65)</f>
        <v/>
      </c>
      <c r="C40" s="902"/>
      <c r="D40" s="902"/>
      <c r="E40" s="902"/>
      <c r="F40" s="902"/>
      <c r="G40" s="902"/>
      <c r="H40" s="902"/>
      <c r="I40" s="903"/>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04"/>
      <c r="R40" s="905"/>
      <c r="S40" s="138" t="str">
        <f>IFERROR(ROUNDDOWN(Q40*VLOOKUP(N40,【参考】数式用!$AR$2:$AW$50,MATCH(P40,【参考】数式用!$AT$4:$AW$4)+2,FALSE)*0.5, 0), "")</f>
        <v/>
      </c>
      <c r="T40" s="42"/>
      <c r="U40" s="140" t="str">
        <f>IFERROR(IF(AG40&lt;&gt;"",Q40*VLOOKUP(N40,【参考】数式用!$AG$2:$AL$50,MATCH(P40,【参考】数式用!$AI$4:$AL$4,0)+2,0), ""), "")</f>
        <v/>
      </c>
      <c r="V40" s="42"/>
      <c r="W40" s="915"/>
      <c r="X40" s="916"/>
      <c r="Y40" s="43"/>
      <c r="Z40" s="50"/>
      <c r="AA40" s="139" t="str">
        <f>IFERROR(IF(Y40="ー", "", ROUNDDOWN(Z40*VLOOKUP(N40,【参考】数式用!$AR$2:$AW$50,MATCH(Y40,【参考】数式用!$AT$4:$AW$4)+2,FALSE)*0.5, 0)), "")</f>
        <v/>
      </c>
      <c r="AB40" s="51"/>
      <c r="AC40" s="898" t="str">
        <f>IFERROR(IF(AG40&lt;&gt;"",Z40*VLOOKUP(N40,【参考】数式用!$AG$2:$AL$50,MATCH(Y40,【参考】数式用!$AI$4:$AL$4,0)+2,0), ""), "")</f>
        <v/>
      </c>
      <c r="AD40" s="89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1" t="str">
        <f>IF(基本情報入力シート!C66="","",基本情報入力シート!C66)</f>
        <v/>
      </c>
      <c r="C41" s="902"/>
      <c r="D41" s="902"/>
      <c r="E41" s="902"/>
      <c r="F41" s="902"/>
      <c r="G41" s="902"/>
      <c r="H41" s="902"/>
      <c r="I41" s="903"/>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04"/>
      <c r="R41" s="905"/>
      <c r="S41" s="138" t="str">
        <f>IFERROR(ROUNDDOWN(Q41*VLOOKUP(N41,【参考】数式用!$AR$2:$AW$50,MATCH(P41,【参考】数式用!$AT$4:$AW$4)+2,FALSE)*0.5, 0), "")</f>
        <v/>
      </c>
      <c r="T41" s="48"/>
      <c r="U41" s="140" t="str">
        <f>IFERROR(IF(AG41&lt;&gt;"",Q41*VLOOKUP(N41,【参考】数式用!$AG$2:$AL$50,MATCH(P41,【参考】数式用!$AI$4:$AL$4,0)+2,0), ""), "")</f>
        <v/>
      </c>
      <c r="V41" s="42"/>
      <c r="W41" s="906"/>
      <c r="X41" s="907"/>
      <c r="Y41" s="43"/>
      <c r="Z41" s="50"/>
      <c r="AA41" s="139" t="str">
        <f>IFERROR(IF(Y41="ー", "", ROUNDDOWN(Z41*VLOOKUP(N41,【参考】数式用!$AR$2:$AW$50,MATCH(Y41,【参考】数式用!$AT$4:$AW$4)+2,FALSE)*0.5, 0)), "")</f>
        <v/>
      </c>
      <c r="AB41" s="51"/>
      <c r="AC41" s="898" t="str">
        <f>IFERROR(IF(AG41&lt;&gt;"",Z41*VLOOKUP(N41,【参考】数式用!$AG$2:$AL$50,MATCH(Y41,【参考】数式用!$AI$4:$AL$4,0)+2,0), ""), "")</f>
        <v/>
      </c>
      <c r="AD41" s="89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1" t="str">
        <f>IF(基本情報入力シート!C67="","",基本情報入力シート!C67)</f>
        <v/>
      </c>
      <c r="C42" s="902"/>
      <c r="D42" s="902"/>
      <c r="E42" s="902"/>
      <c r="F42" s="902"/>
      <c r="G42" s="902"/>
      <c r="H42" s="902"/>
      <c r="I42" s="903"/>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04"/>
      <c r="R42" s="905"/>
      <c r="S42" s="138" t="str">
        <f>IFERROR(ROUNDDOWN(Q42*VLOOKUP(N42,【参考】数式用!$AR$2:$AW$50,MATCH(P42,【参考】数式用!$AT$4:$AW$4)+2,FALSE)*0.5, 0), "")</f>
        <v/>
      </c>
      <c r="T42" s="42"/>
      <c r="U42" s="140" t="str">
        <f>IFERROR(IF(AG42&lt;&gt;"",Q42*VLOOKUP(N42,【参考】数式用!$AG$2:$AL$50,MATCH(P42,【参考】数式用!$AI$4:$AL$4,0)+2,0), ""), "")</f>
        <v/>
      </c>
      <c r="V42" s="42"/>
      <c r="W42" s="906"/>
      <c r="X42" s="907"/>
      <c r="Y42" s="43"/>
      <c r="Z42" s="50"/>
      <c r="AA42" s="139" t="str">
        <f>IFERROR(IF(Y42="ー", "", ROUNDDOWN(Z42*VLOOKUP(N42,【参考】数式用!$AR$2:$AW$50,MATCH(Y42,【参考】数式用!$AT$4:$AW$4)+2,FALSE)*0.5, 0)), "")</f>
        <v/>
      </c>
      <c r="AB42" s="51"/>
      <c r="AC42" s="898" t="str">
        <f>IFERROR(IF(AG42&lt;&gt;"",Z42*VLOOKUP(N42,【参考】数式用!$AG$2:$AL$50,MATCH(Y42,【参考】数式用!$AI$4:$AL$4,0)+2,0), ""), "")</f>
        <v/>
      </c>
      <c r="AD42" s="89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1" t="str">
        <f>IF(基本情報入力シート!C68="","",基本情報入力シート!C68)</f>
        <v/>
      </c>
      <c r="C43" s="902"/>
      <c r="D43" s="902"/>
      <c r="E43" s="902"/>
      <c r="F43" s="902"/>
      <c r="G43" s="902"/>
      <c r="H43" s="902"/>
      <c r="I43" s="903"/>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04"/>
      <c r="R43" s="905"/>
      <c r="S43" s="138" t="str">
        <f>IFERROR(ROUNDDOWN(Q43*VLOOKUP(N43,【参考】数式用!$AR$2:$AW$50,MATCH(P43,【参考】数式用!$AT$4:$AW$4)+2,FALSE)*0.5, 0), "")</f>
        <v/>
      </c>
      <c r="T43" s="42"/>
      <c r="U43" s="140" t="str">
        <f>IFERROR(IF(AG43&lt;&gt;"",Q43*VLOOKUP(N43,【参考】数式用!$AG$2:$AL$50,MATCH(P43,【参考】数式用!$AI$4:$AL$4,0)+2,0), ""), "")</f>
        <v/>
      </c>
      <c r="V43" s="42"/>
      <c r="W43" s="906"/>
      <c r="X43" s="907"/>
      <c r="Y43" s="43"/>
      <c r="Z43" s="50"/>
      <c r="AA43" s="139" t="str">
        <f>IFERROR(IF(Y43="ー", "", ROUNDDOWN(Z43*VLOOKUP(N43,【参考】数式用!$AR$2:$AW$50,MATCH(Y43,【参考】数式用!$AT$4:$AW$4)+2,FALSE)*0.5, 0)), "")</f>
        <v/>
      </c>
      <c r="AB43" s="51"/>
      <c r="AC43" s="898" t="str">
        <f>IFERROR(IF(AG43&lt;&gt;"",Z43*VLOOKUP(N43,【参考】数式用!$AG$2:$AL$50,MATCH(Y43,【参考】数式用!$AI$4:$AL$4,0)+2,0), ""), "")</f>
        <v/>
      </c>
      <c r="AD43" s="89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1" t="str">
        <f>IF(基本情報入力シート!C69="","",基本情報入力シート!C69)</f>
        <v/>
      </c>
      <c r="C44" s="902"/>
      <c r="D44" s="902"/>
      <c r="E44" s="902"/>
      <c r="F44" s="902"/>
      <c r="G44" s="902"/>
      <c r="H44" s="902"/>
      <c r="I44" s="903"/>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04"/>
      <c r="R44" s="905"/>
      <c r="S44" s="138" t="str">
        <f>IFERROR(ROUNDDOWN(Q44*VLOOKUP(N44,【参考】数式用!$AR$2:$AW$50,MATCH(P44,【参考】数式用!$AT$4:$AW$4)+2,FALSE)*0.5, 0), "")</f>
        <v/>
      </c>
      <c r="T44" s="48"/>
      <c r="U44" s="140" t="str">
        <f>IFERROR(IF(AG44&lt;&gt;"",Q44*VLOOKUP(N44,【参考】数式用!$AG$2:$AL$50,MATCH(P44,【参考】数式用!$AI$4:$AL$4,0)+2,0), ""), "")</f>
        <v/>
      </c>
      <c r="V44" s="42"/>
      <c r="W44" s="906"/>
      <c r="X44" s="907"/>
      <c r="Y44" s="43"/>
      <c r="Z44" s="50"/>
      <c r="AA44" s="139" t="str">
        <f>IFERROR(IF(Y44="ー", "", ROUNDDOWN(Z44*VLOOKUP(N44,【参考】数式用!$AR$2:$AW$50,MATCH(Y44,【参考】数式用!$AT$4:$AW$4)+2,FALSE)*0.5, 0)), "")</f>
        <v/>
      </c>
      <c r="AB44" s="51"/>
      <c r="AC44" s="898" t="str">
        <f>IFERROR(IF(AG44&lt;&gt;"",Z44*VLOOKUP(N44,【参考】数式用!$AG$2:$AL$50,MATCH(Y44,【参考】数式用!$AI$4:$AL$4,0)+2,0), ""), "")</f>
        <v/>
      </c>
      <c r="AD44" s="89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1" t="str">
        <f>IF(基本情報入力シート!C70="","",基本情報入力シート!C70)</f>
        <v/>
      </c>
      <c r="C45" s="902"/>
      <c r="D45" s="902"/>
      <c r="E45" s="902"/>
      <c r="F45" s="902"/>
      <c r="G45" s="902"/>
      <c r="H45" s="902"/>
      <c r="I45" s="903"/>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04"/>
      <c r="R45" s="905"/>
      <c r="S45" s="138" t="str">
        <f>IFERROR(ROUNDDOWN(Q45*VLOOKUP(N45,【参考】数式用!$AR$2:$AW$50,MATCH(P45,【参考】数式用!$AT$4:$AW$4)+2,FALSE)*0.5, 0), "")</f>
        <v/>
      </c>
      <c r="T45" s="42"/>
      <c r="U45" s="140" t="str">
        <f>IFERROR(IF(AG45&lt;&gt;"",Q45*VLOOKUP(N45,【参考】数式用!$AG$2:$AL$50,MATCH(P45,【参考】数式用!$AI$4:$AL$4,0)+2,0), ""), "")</f>
        <v/>
      </c>
      <c r="V45" s="42"/>
      <c r="W45" s="906"/>
      <c r="X45" s="907"/>
      <c r="Y45" s="43"/>
      <c r="Z45" s="50"/>
      <c r="AA45" s="139" t="str">
        <f>IFERROR(IF(Y45="ー", "", ROUNDDOWN(Z45*VLOOKUP(N45,【参考】数式用!$AR$2:$AW$50,MATCH(Y45,【参考】数式用!$AT$4:$AW$4)+2,FALSE)*0.5, 0)), "")</f>
        <v/>
      </c>
      <c r="AB45" s="51"/>
      <c r="AC45" s="898" t="str">
        <f>IFERROR(IF(AG45&lt;&gt;"",Z45*VLOOKUP(N45,【参考】数式用!$AG$2:$AL$50,MATCH(Y45,【参考】数式用!$AI$4:$AL$4,0)+2,0), ""), "")</f>
        <v/>
      </c>
      <c r="AD45" s="89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1" t="str">
        <f>IF(基本情報入力シート!C71="","",基本情報入力シート!C71)</f>
        <v/>
      </c>
      <c r="C46" s="902"/>
      <c r="D46" s="902"/>
      <c r="E46" s="902"/>
      <c r="F46" s="902"/>
      <c r="G46" s="902"/>
      <c r="H46" s="902"/>
      <c r="I46" s="903"/>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04"/>
      <c r="R46" s="905"/>
      <c r="S46" s="138" t="str">
        <f>IFERROR(ROUNDDOWN(Q46*VLOOKUP(N46,【参考】数式用!$AR$2:$AW$50,MATCH(P46,【参考】数式用!$AT$4:$AW$4)+2,FALSE)*0.5, 0), "")</f>
        <v/>
      </c>
      <c r="T46" s="42"/>
      <c r="U46" s="140" t="str">
        <f>IFERROR(IF(AG46&lt;&gt;"",Q46*VLOOKUP(N46,【参考】数式用!$AG$2:$AL$50,MATCH(P46,【参考】数式用!$AI$4:$AL$4,0)+2,0), ""), "")</f>
        <v/>
      </c>
      <c r="V46" s="42"/>
      <c r="W46" s="906"/>
      <c r="X46" s="907"/>
      <c r="Y46" s="43"/>
      <c r="Z46" s="50"/>
      <c r="AA46" s="139" t="str">
        <f>IFERROR(IF(Y46="ー", "", ROUNDDOWN(Z46*VLOOKUP(N46,【参考】数式用!$AR$2:$AW$50,MATCH(Y46,【参考】数式用!$AT$4:$AW$4)+2,FALSE)*0.5, 0)), "")</f>
        <v/>
      </c>
      <c r="AB46" s="51"/>
      <c r="AC46" s="898" t="str">
        <f>IFERROR(IF(AG46&lt;&gt;"",Z46*VLOOKUP(N46,【参考】数式用!$AG$2:$AL$50,MATCH(Y46,【参考】数式用!$AI$4:$AL$4,0)+2,0), ""), "")</f>
        <v/>
      </c>
      <c r="AD46" s="89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1" t="str">
        <f>IF(基本情報入力シート!C72="","",基本情報入力シート!C72)</f>
        <v/>
      </c>
      <c r="C47" s="902"/>
      <c r="D47" s="902"/>
      <c r="E47" s="902"/>
      <c r="F47" s="902"/>
      <c r="G47" s="902"/>
      <c r="H47" s="902"/>
      <c r="I47" s="903"/>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04"/>
      <c r="R47" s="905"/>
      <c r="S47" s="138" t="str">
        <f>IFERROR(ROUNDDOWN(Q47*VLOOKUP(N47,【参考】数式用!$AR$2:$AW$50,MATCH(P47,【参考】数式用!$AT$4:$AW$4)+2,FALSE)*0.5, 0), "")</f>
        <v/>
      </c>
      <c r="T47" s="48"/>
      <c r="U47" s="140" t="str">
        <f>IFERROR(IF(AG47&lt;&gt;"",Q47*VLOOKUP(N47,【参考】数式用!$AG$2:$AL$50,MATCH(P47,【参考】数式用!$AI$4:$AL$4,0)+2,0), ""), "")</f>
        <v/>
      </c>
      <c r="V47" s="42"/>
      <c r="W47" s="906"/>
      <c r="X47" s="907"/>
      <c r="Y47" s="43"/>
      <c r="Z47" s="50"/>
      <c r="AA47" s="139" t="str">
        <f>IFERROR(IF(Y47="ー", "", ROUNDDOWN(Z47*VLOOKUP(N47,【参考】数式用!$AR$2:$AW$50,MATCH(Y47,【参考】数式用!$AT$4:$AW$4)+2,FALSE)*0.5, 0)), "")</f>
        <v/>
      </c>
      <c r="AB47" s="51"/>
      <c r="AC47" s="898" t="str">
        <f>IFERROR(IF(AG47&lt;&gt;"",Z47*VLOOKUP(N47,【参考】数式用!$AG$2:$AL$50,MATCH(Y47,【参考】数式用!$AI$4:$AL$4,0)+2,0), ""), "")</f>
        <v/>
      </c>
      <c r="AD47" s="89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1" t="str">
        <f>IF(基本情報入力シート!C73="","",基本情報入力シート!C73)</f>
        <v/>
      </c>
      <c r="C48" s="902"/>
      <c r="D48" s="902"/>
      <c r="E48" s="902"/>
      <c r="F48" s="902"/>
      <c r="G48" s="902"/>
      <c r="H48" s="902"/>
      <c r="I48" s="903"/>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04"/>
      <c r="R48" s="905"/>
      <c r="S48" s="138" t="str">
        <f>IFERROR(ROUNDDOWN(Q48*VLOOKUP(N48,【参考】数式用!$AR$2:$AW$50,MATCH(P48,【参考】数式用!$AT$4:$AW$4)+2,FALSE)*0.5, 0), "")</f>
        <v/>
      </c>
      <c r="T48" s="42"/>
      <c r="U48" s="140" t="str">
        <f>IFERROR(IF(AG48&lt;&gt;"",Q48*VLOOKUP(N48,【参考】数式用!$AG$2:$AL$50,MATCH(P48,【参考】数式用!$AI$4:$AL$4,0)+2,0), ""), "")</f>
        <v/>
      </c>
      <c r="V48" s="42"/>
      <c r="W48" s="906"/>
      <c r="X48" s="907"/>
      <c r="Y48" s="43"/>
      <c r="Z48" s="50"/>
      <c r="AA48" s="139" t="str">
        <f>IFERROR(IF(Y48="ー", "", ROUNDDOWN(Z48*VLOOKUP(N48,【参考】数式用!$AR$2:$AW$50,MATCH(Y48,【参考】数式用!$AT$4:$AW$4)+2,FALSE)*0.5, 0)), "")</f>
        <v/>
      </c>
      <c r="AB48" s="51"/>
      <c r="AC48" s="898" t="str">
        <f>IFERROR(IF(AG48&lt;&gt;"",Z48*VLOOKUP(N48,【参考】数式用!$AG$2:$AL$50,MATCH(Y48,【参考】数式用!$AI$4:$AL$4,0)+2,0), ""), "")</f>
        <v/>
      </c>
      <c r="AD48" s="89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1" t="str">
        <f>IF(基本情報入力シート!C74="","",基本情報入力シート!C74)</f>
        <v/>
      </c>
      <c r="C49" s="902"/>
      <c r="D49" s="902"/>
      <c r="E49" s="902"/>
      <c r="F49" s="902"/>
      <c r="G49" s="902"/>
      <c r="H49" s="902"/>
      <c r="I49" s="903"/>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04"/>
      <c r="R49" s="905"/>
      <c r="S49" s="138" t="str">
        <f>IFERROR(ROUNDDOWN(Q49*VLOOKUP(N49,【参考】数式用!$AR$2:$AW$50,MATCH(P49,【参考】数式用!$AT$4:$AW$4)+2,FALSE)*0.5, 0), "")</f>
        <v/>
      </c>
      <c r="T49" s="42"/>
      <c r="U49" s="140" t="str">
        <f>IFERROR(IF(AG49&lt;&gt;"",Q49*VLOOKUP(N49,【参考】数式用!$AG$2:$AL$50,MATCH(P49,【参考】数式用!$AI$4:$AL$4,0)+2,0), ""), "")</f>
        <v/>
      </c>
      <c r="V49" s="42"/>
      <c r="W49" s="906"/>
      <c r="X49" s="907"/>
      <c r="Y49" s="43"/>
      <c r="Z49" s="50"/>
      <c r="AA49" s="139" t="str">
        <f>IFERROR(IF(Y49="ー", "", ROUNDDOWN(Z49*VLOOKUP(N49,【参考】数式用!$AR$2:$AW$50,MATCH(Y49,【参考】数式用!$AT$4:$AW$4)+2,FALSE)*0.5, 0)), "")</f>
        <v/>
      </c>
      <c r="AB49" s="51"/>
      <c r="AC49" s="898" t="str">
        <f>IFERROR(IF(AG49&lt;&gt;"",Z49*VLOOKUP(N49,【参考】数式用!$AG$2:$AL$50,MATCH(Y49,【参考】数式用!$AI$4:$AL$4,0)+2,0), ""), "")</f>
        <v/>
      </c>
      <c r="AD49" s="89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1" t="str">
        <f>IF(基本情報入力シート!C75="","",基本情報入力シート!C75)</f>
        <v/>
      </c>
      <c r="C50" s="902"/>
      <c r="D50" s="902"/>
      <c r="E50" s="902"/>
      <c r="F50" s="902"/>
      <c r="G50" s="902"/>
      <c r="H50" s="902"/>
      <c r="I50" s="903"/>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04"/>
      <c r="R50" s="905"/>
      <c r="S50" s="138" t="str">
        <f>IFERROR(ROUNDDOWN(Q50*VLOOKUP(N50,【参考】数式用!$AR$2:$AW$50,MATCH(P50,【参考】数式用!$AT$4:$AW$4)+2,FALSE)*0.5, 0), "")</f>
        <v/>
      </c>
      <c r="T50" s="48"/>
      <c r="U50" s="140" t="str">
        <f>IFERROR(IF(AG50&lt;&gt;"",Q50*VLOOKUP(N50,【参考】数式用!$AG$2:$AL$50,MATCH(P50,【参考】数式用!$AI$4:$AL$4,0)+2,0), ""), "")</f>
        <v/>
      </c>
      <c r="V50" s="42"/>
      <c r="W50" s="906"/>
      <c r="X50" s="907"/>
      <c r="Y50" s="43"/>
      <c r="Z50" s="50"/>
      <c r="AA50" s="139" t="str">
        <f>IFERROR(IF(Y50="ー", "", ROUNDDOWN(Z50*VLOOKUP(N50,【参考】数式用!$AR$2:$AW$50,MATCH(Y50,【参考】数式用!$AT$4:$AW$4)+2,FALSE)*0.5, 0)), "")</f>
        <v/>
      </c>
      <c r="AB50" s="51"/>
      <c r="AC50" s="898" t="str">
        <f>IFERROR(IF(AG50&lt;&gt;"",Z50*VLOOKUP(N50,【参考】数式用!$AG$2:$AL$50,MATCH(Y50,【参考】数式用!$AI$4:$AL$4,0)+2,0), ""), "")</f>
        <v/>
      </c>
      <c r="AD50" s="89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1" t="str">
        <f>IF(基本情報入力シート!C76="","",基本情報入力シート!C76)</f>
        <v/>
      </c>
      <c r="C51" s="902"/>
      <c r="D51" s="902"/>
      <c r="E51" s="902"/>
      <c r="F51" s="902"/>
      <c r="G51" s="902"/>
      <c r="H51" s="902"/>
      <c r="I51" s="903"/>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04"/>
      <c r="R51" s="905"/>
      <c r="S51" s="138" t="str">
        <f>IFERROR(ROUNDDOWN(Q51*VLOOKUP(N51,【参考】数式用!$AR$2:$AW$50,MATCH(P51,【参考】数式用!$AT$4:$AW$4)+2,FALSE)*0.5, 0), "")</f>
        <v/>
      </c>
      <c r="T51" s="42"/>
      <c r="U51" s="140" t="str">
        <f>IFERROR(IF(AG51&lt;&gt;"",Q51*VLOOKUP(N51,【参考】数式用!$AG$2:$AL$50,MATCH(P51,【参考】数式用!$AI$4:$AL$4,0)+2,0), ""), "")</f>
        <v/>
      </c>
      <c r="V51" s="42"/>
      <c r="W51" s="906"/>
      <c r="X51" s="907"/>
      <c r="Y51" s="43"/>
      <c r="Z51" s="50"/>
      <c r="AA51" s="139" t="str">
        <f>IFERROR(IF(Y51="ー", "", ROUNDDOWN(Z51*VLOOKUP(N51,【参考】数式用!$AR$2:$AW$50,MATCH(Y51,【参考】数式用!$AT$4:$AW$4)+2,FALSE)*0.5, 0)), "")</f>
        <v/>
      </c>
      <c r="AB51" s="51"/>
      <c r="AC51" s="898" t="str">
        <f>IFERROR(IF(AG51&lt;&gt;"",Z51*VLOOKUP(N51,【参考】数式用!$AG$2:$AL$50,MATCH(Y51,【参考】数式用!$AI$4:$AL$4,0)+2,0), ""), "")</f>
        <v/>
      </c>
      <c r="AD51" s="89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1" t="str">
        <f>IF(基本情報入力シート!C77="","",基本情報入力シート!C77)</f>
        <v/>
      </c>
      <c r="C52" s="902"/>
      <c r="D52" s="902"/>
      <c r="E52" s="902"/>
      <c r="F52" s="902"/>
      <c r="G52" s="902"/>
      <c r="H52" s="902"/>
      <c r="I52" s="903"/>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04"/>
      <c r="R52" s="905"/>
      <c r="S52" s="138" t="str">
        <f>IFERROR(ROUNDDOWN(Q52*VLOOKUP(N52,【参考】数式用!$AR$2:$AW$50,MATCH(P52,【参考】数式用!$AT$4:$AW$4)+2,FALSE)*0.5, 0), "")</f>
        <v/>
      </c>
      <c r="T52" s="42"/>
      <c r="U52" s="140" t="str">
        <f>IFERROR(IF(AG52&lt;&gt;"",Q52*VLOOKUP(N52,【参考】数式用!$AG$2:$AL$50,MATCH(P52,【参考】数式用!$AI$4:$AL$4,0)+2,0), ""), "")</f>
        <v/>
      </c>
      <c r="V52" s="42"/>
      <c r="W52" s="906"/>
      <c r="X52" s="907"/>
      <c r="Y52" s="43"/>
      <c r="Z52" s="50"/>
      <c r="AA52" s="139" t="str">
        <f>IFERROR(IF(Y52="ー", "", ROUNDDOWN(Z52*VLOOKUP(N52,【参考】数式用!$AR$2:$AW$50,MATCH(Y52,【参考】数式用!$AT$4:$AW$4)+2,FALSE)*0.5, 0)), "")</f>
        <v/>
      </c>
      <c r="AB52" s="51"/>
      <c r="AC52" s="898" t="str">
        <f>IFERROR(IF(AG52&lt;&gt;"",Z52*VLOOKUP(N52,【参考】数式用!$AG$2:$AL$50,MATCH(Y52,【参考】数式用!$AI$4:$AL$4,0)+2,0), ""), "")</f>
        <v/>
      </c>
      <c r="AD52" s="89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1" t="str">
        <f>IF(基本情報入力シート!C78="","",基本情報入力シート!C78)</f>
        <v/>
      </c>
      <c r="C53" s="902"/>
      <c r="D53" s="902"/>
      <c r="E53" s="902"/>
      <c r="F53" s="902"/>
      <c r="G53" s="902"/>
      <c r="H53" s="902"/>
      <c r="I53" s="903"/>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04"/>
      <c r="R53" s="905"/>
      <c r="S53" s="138" t="str">
        <f>IFERROR(ROUNDDOWN(Q53*VLOOKUP(N53,【参考】数式用!$AR$2:$AW$50,MATCH(P53,【参考】数式用!$AT$4:$AW$4)+2,FALSE)*0.5, 0), "")</f>
        <v/>
      </c>
      <c r="T53" s="48"/>
      <c r="U53" s="140" t="str">
        <f>IFERROR(IF(AG53&lt;&gt;"",Q53*VLOOKUP(N53,【参考】数式用!$AG$2:$AL$50,MATCH(P53,【参考】数式用!$AI$4:$AL$4,0)+2,0), ""), "")</f>
        <v/>
      </c>
      <c r="V53" s="42"/>
      <c r="W53" s="906"/>
      <c r="X53" s="907"/>
      <c r="Y53" s="43"/>
      <c r="Z53" s="50"/>
      <c r="AA53" s="139" t="str">
        <f>IFERROR(IF(Y53="ー", "", ROUNDDOWN(Z53*VLOOKUP(N53,【参考】数式用!$AR$2:$AW$50,MATCH(Y53,【参考】数式用!$AT$4:$AW$4)+2,FALSE)*0.5, 0)), "")</f>
        <v/>
      </c>
      <c r="AB53" s="51"/>
      <c r="AC53" s="898" t="str">
        <f>IFERROR(IF(AG53&lt;&gt;"",Z53*VLOOKUP(N53,【参考】数式用!$AG$2:$AL$50,MATCH(Y53,【参考】数式用!$AI$4:$AL$4,0)+2,0), ""), "")</f>
        <v/>
      </c>
      <c r="AD53" s="89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1" t="str">
        <f>IF(基本情報入力シート!C79="","",基本情報入力シート!C79)</f>
        <v/>
      </c>
      <c r="C54" s="902"/>
      <c r="D54" s="902"/>
      <c r="E54" s="902"/>
      <c r="F54" s="902"/>
      <c r="G54" s="902"/>
      <c r="H54" s="902"/>
      <c r="I54" s="903"/>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04"/>
      <c r="R54" s="905"/>
      <c r="S54" s="138" t="str">
        <f>IFERROR(ROUNDDOWN(Q54*VLOOKUP(N54,【参考】数式用!$AR$2:$AW$50,MATCH(P54,【参考】数式用!$AT$4:$AW$4)+2,FALSE)*0.5, 0), "")</f>
        <v/>
      </c>
      <c r="T54" s="42"/>
      <c r="U54" s="140" t="str">
        <f>IFERROR(IF(AG54&lt;&gt;"",Q54*VLOOKUP(N54,【参考】数式用!$AG$2:$AL$50,MATCH(P54,【参考】数式用!$AI$4:$AL$4,0)+2,0), ""), "")</f>
        <v/>
      </c>
      <c r="V54" s="42"/>
      <c r="W54" s="906"/>
      <c r="X54" s="907"/>
      <c r="Y54" s="43"/>
      <c r="Z54" s="50"/>
      <c r="AA54" s="139" t="str">
        <f>IFERROR(IF(Y54="ー", "", ROUNDDOWN(Z54*VLOOKUP(N54,【参考】数式用!$AR$2:$AW$50,MATCH(Y54,【参考】数式用!$AT$4:$AW$4)+2,FALSE)*0.5, 0)), "")</f>
        <v/>
      </c>
      <c r="AB54" s="51"/>
      <c r="AC54" s="898" t="str">
        <f>IFERROR(IF(AG54&lt;&gt;"",Z54*VLOOKUP(N54,【参考】数式用!$AG$2:$AL$50,MATCH(Y54,【参考】数式用!$AI$4:$AL$4,0)+2,0), ""), "")</f>
        <v/>
      </c>
      <c r="AD54" s="89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1" t="str">
        <f>IF(基本情報入力シート!C80="","",基本情報入力シート!C80)</f>
        <v/>
      </c>
      <c r="C55" s="902"/>
      <c r="D55" s="902"/>
      <c r="E55" s="902"/>
      <c r="F55" s="902"/>
      <c r="G55" s="902"/>
      <c r="H55" s="902"/>
      <c r="I55" s="903"/>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04"/>
      <c r="R55" s="905"/>
      <c r="S55" s="138" t="str">
        <f>IFERROR(ROUNDDOWN(Q55*VLOOKUP(N55,【参考】数式用!$AR$2:$AW$50,MATCH(P55,【参考】数式用!$AT$4:$AW$4)+2,FALSE)*0.5, 0), "")</f>
        <v/>
      </c>
      <c r="T55" s="42"/>
      <c r="U55" s="140" t="str">
        <f>IFERROR(IF(AG55&lt;&gt;"",Q55*VLOOKUP(N55,【参考】数式用!$AG$2:$AL$50,MATCH(P55,【参考】数式用!$AI$4:$AL$4,0)+2,0), ""), "")</f>
        <v/>
      </c>
      <c r="V55" s="42"/>
      <c r="W55" s="906"/>
      <c r="X55" s="907"/>
      <c r="Y55" s="43"/>
      <c r="Z55" s="50"/>
      <c r="AA55" s="139" t="str">
        <f>IFERROR(IF(Y55="ー", "", ROUNDDOWN(Z55*VLOOKUP(N55,【参考】数式用!$AR$2:$AW$50,MATCH(Y55,【参考】数式用!$AT$4:$AW$4)+2,FALSE)*0.5, 0)), "")</f>
        <v/>
      </c>
      <c r="AB55" s="51"/>
      <c r="AC55" s="898" t="str">
        <f>IFERROR(IF(AG55&lt;&gt;"",Z55*VLOOKUP(N55,【参考】数式用!$AG$2:$AL$50,MATCH(Y55,【参考】数式用!$AI$4:$AL$4,0)+2,0), ""), "")</f>
        <v/>
      </c>
      <c r="AD55" s="89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1" t="str">
        <f>IF(基本情報入力シート!C81="","",基本情報入力シート!C81)</f>
        <v/>
      </c>
      <c r="C56" s="902"/>
      <c r="D56" s="902"/>
      <c r="E56" s="902"/>
      <c r="F56" s="902"/>
      <c r="G56" s="902"/>
      <c r="H56" s="902"/>
      <c r="I56" s="903"/>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04"/>
      <c r="R56" s="905"/>
      <c r="S56" s="138" t="str">
        <f>IFERROR(ROUNDDOWN(Q56*VLOOKUP(N56,【参考】数式用!$AR$2:$AW$50,MATCH(P56,【参考】数式用!$AT$4:$AW$4)+2,FALSE)*0.5, 0), "")</f>
        <v/>
      </c>
      <c r="T56" s="48"/>
      <c r="U56" s="140" t="str">
        <f>IFERROR(IF(AG56&lt;&gt;"",Q56*VLOOKUP(N56,【参考】数式用!$AG$2:$AL$50,MATCH(P56,【参考】数式用!$AI$4:$AL$4,0)+2,0), ""), "")</f>
        <v/>
      </c>
      <c r="V56" s="42"/>
      <c r="W56" s="906"/>
      <c r="X56" s="907"/>
      <c r="Y56" s="43"/>
      <c r="Z56" s="50"/>
      <c r="AA56" s="139" t="str">
        <f>IFERROR(IF(Y56="ー", "", ROUNDDOWN(Z56*VLOOKUP(N56,【参考】数式用!$AR$2:$AW$50,MATCH(Y56,【参考】数式用!$AT$4:$AW$4)+2,FALSE)*0.5, 0)), "")</f>
        <v/>
      </c>
      <c r="AB56" s="51"/>
      <c r="AC56" s="898" t="str">
        <f>IFERROR(IF(AG56&lt;&gt;"",Z56*VLOOKUP(N56,【参考】数式用!$AG$2:$AL$50,MATCH(Y56,【参考】数式用!$AI$4:$AL$4,0)+2,0), ""), "")</f>
        <v/>
      </c>
      <c r="AD56" s="89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1" t="str">
        <f>IF(基本情報入力シート!C82="","",基本情報入力シート!C82)</f>
        <v/>
      </c>
      <c r="C57" s="902"/>
      <c r="D57" s="902"/>
      <c r="E57" s="902"/>
      <c r="F57" s="902"/>
      <c r="G57" s="902"/>
      <c r="H57" s="902"/>
      <c r="I57" s="903"/>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04"/>
      <c r="R57" s="905"/>
      <c r="S57" s="138" t="str">
        <f>IFERROR(ROUNDDOWN(Q57*VLOOKUP(N57,【参考】数式用!$AR$2:$AW$50,MATCH(P57,【参考】数式用!$AT$4:$AW$4)+2,FALSE)*0.5, 0), "")</f>
        <v/>
      </c>
      <c r="T57" s="42"/>
      <c r="U57" s="140" t="str">
        <f>IFERROR(IF(AG57&lt;&gt;"",Q57*VLOOKUP(N57,【参考】数式用!$AG$2:$AL$50,MATCH(P57,【参考】数式用!$AI$4:$AL$4,0)+2,0), ""), "")</f>
        <v/>
      </c>
      <c r="V57" s="42"/>
      <c r="W57" s="906"/>
      <c r="X57" s="907"/>
      <c r="Y57" s="43"/>
      <c r="Z57" s="50"/>
      <c r="AA57" s="139" t="str">
        <f>IFERROR(IF(Y57="ー", "", ROUNDDOWN(Z57*VLOOKUP(N57,【参考】数式用!$AR$2:$AW$50,MATCH(Y57,【参考】数式用!$AT$4:$AW$4)+2,FALSE)*0.5, 0)), "")</f>
        <v/>
      </c>
      <c r="AB57" s="51"/>
      <c r="AC57" s="898" t="str">
        <f>IFERROR(IF(AG57&lt;&gt;"",Z57*VLOOKUP(N57,【参考】数式用!$AG$2:$AL$50,MATCH(Y57,【参考】数式用!$AI$4:$AL$4,0)+2,0), ""), "")</f>
        <v/>
      </c>
      <c r="AD57" s="89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1" t="str">
        <f>IF(基本情報入力シート!C83="","",基本情報入力シート!C83)</f>
        <v/>
      </c>
      <c r="C58" s="902"/>
      <c r="D58" s="902"/>
      <c r="E58" s="902"/>
      <c r="F58" s="902"/>
      <c r="G58" s="902"/>
      <c r="H58" s="902"/>
      <c r="I58" s="903"/>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04"/>
      <c r="R58" s="905"/>
      <c r="S58" s="138" t="str">
        <f>IFERROR(ROUNDDOWN(Q58*VLOOKUP(N58,【参考】数式用!$AR$2:$AW$50,MATCH(P58,【参考】数式用!$AT$4:$AW$4)+2,FALSE)*0.5, 0), "")</f>
        <v/>
      </c>
      <c r="T58" s="42"/>
      <c r="U58" s="140" t="str">
        <f>IFERROR(IF(AG58&lt;&gt;"",Q58*VLOOKUP(N58,【参考】数式用!$AG$2:$AL$50,MATCH(P58,【参考】数式用!$AI$4:$AL$4,0)+2,0), ""), "")</f>
        <v/>
      </c>
      <c r="V58" s="42"/>
      <c r="W58" s="906"/>
      <c r="X58" s="907"/>
      <c r="Y58" s="43"/>
      <c r="Z58" s="50"/>
      <c r="AA58" s="139" t="str">
        <f>IFERROR(IF(Y58="ー", "", ROUNDDOWN(Z58*VLOOKUP(N58,【参考】数式用!$AR$2:$AW$50,MATCH(Y58,【参考】数式用!$AT$4:$AW$4)+2,FALSE)*0.5, 0)), "")</f>
        <v/>
      </c>
      <c r="AB58" s="51"/>
      <c r="AC58" s="898" t="str">
        <f>IFERROR(IF(AG58&lt;&gt;"",Z58*VLOOKUP(N58,【参考】数式用!$AG$2:$AL$50,MATCH(Y58,【参考】数式用!$AI$4:$AL$4,0)+2,0), ""), "")</f>
        <v/>
      </c>
      <c r="AD58" s="89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1" t="str">
        <f>IF(基本情報入力シート!C84="","",基本情報入力シート!C84)</f>
        <v/>
      </c>
      <c r="C59" s="902"/>
      <c r="D59" s="902"/>
      <c r="E59" s="902"/>
      <c r="F59" s="902"/>
      <c r="G59" s="902"/>
      <c r="H59" s="902"/>
      <c r="I59" s="903"/>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04"/>
      <c r="R59" s="905"/>
      <c r="S59" s="138" t="str">
        <f>IFERROR(ROUNDDOWN(Q59*VLOOKUP(N59,【参考】数式用!$AR$2:$AW$50,MATCH(P59,【参考】数式用!$AT$4:$AW$4)+2,FALSE)*0.5, 0), "")</f>
        <v/>
      </c>
      <c r="T59" s="48"/>
      <c r="U59" s="140" t="str">
        <f>IFERROR(IF(AG59&lt;&gt;"",Q59*VLOOKUP(N59,【参考】数式用!$AG$2:$AL$50,MATCH(P59,【参考】数式用!$AI$4:$AL$4,0)+2,0), ""), "")</f>
        <v/>
      </c>
      <c r="V59" s="42"/>
      <c r="W59" s="906"/>
      <c r="X59" s="907"/>
      <c r="Y59" s="43"/>
      <c r="Z59" s="50"/>
      <c r="AA59" s="139" t="str">
        <f>IFERROR(IF(Y59="ー", "", ROUNDDOWN(Z59*VLOOKUP(N59,【参考】数式用!$AR$2:$AW$50,MATCH(Y59,【参考】数式用!$AT$4:$AW$4)+2,FALSE)*0.5, 0)), "")</f>
        <v/>
      </c>
      <c r="AB59" s="51"/>
      <c r="AC59" s="898" t="str">
        <f>IFERROR(IF(AG59&lt;&gt;"",Z59*VLOOKUP(N59,【参考】数式用!$AG$2:$AL$50,MATCH(Y59,【参考】数式用!$AI$4:$AL$4,0)+2,0), ""), "")</f>
        <v/>
      </c>
      <c r="AD59" s="89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1" t="str">
        <f>IF(基本情報入力シート!C85="","",基本情報入力シート!C85)</f>
        <v/>
      </c>
      <c r="C60" s="902"/>
      <c r="D60" s="902"/>
      <c r="E60" s="902"/>
      <c r="F60" s="902"/>
      <c r="G60" s="902"/>
      <c r="H60" s="902"/>
      <c r="I60" s="903"/>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04"/>
      <c r="R60" s="905"/>
      <c r="S60" s="138" t="str">
        <f>IFERROR(ROUNDDOWN(Q60*VLOOKUP(N60,【参考】数式用!$AR$2:$AW$50,MATCH(P60,【参考】数式用!$AT$4:$AW$4)+2,FALSE)*0.5, 0), "")</f>
        <v/>
      </c>
      <c r="T60" s="42"/>
      <c r="U60" s="140" t="str">
        <f>IFERROR(IF(AG60&lt;&gt;"",Q60*VLOOKUP(N60,【参考】数式用!$AG$2:$AL$50,MATCH(P60,【参考】数式用!$AI$4:$AL$4,0)+2,0), ""), "")</f>
        <v/>
      </c>
      <c r="V60" s="42"/>
      <c r="W60" s="906"/>
      <c r="X60" s="907"/>
      <c r="Y60" s="43"/>
      <c r="Z60" s="50"/>
      <c r="AA60" s="139" t="str">
        <f>IFERROR(IF(Y60="ー", "", ROUNDDOWN(Z60*VLOOKUP(N60,【参考】数式用!$AR$2:$AW$50,MATCH(Y60,【参考】数式用!$AT$4:$AW$4)+2,FALSE)*0.5, 0)), "")</f>
        <v/>
      </c>
      <c r="AB60" s="51"/>
      <c r="AC60" s="898" t="str">
        <f>IFERROR(IF(AG60&lt;&gt;"",Z60*VLOOKUP(N60,【参考】数式用!$AG$2:$AL$50,MATCH(Y60,【参考】数式用!$AI$4:$AL$4,0)+2,0), ""), "")</f>
        <v/>
      </c>
      <c r="AD60" s="89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1" t="str">
        <f>IF(基本情報入力シート!C86="","",基本情報入力シート!C86)</f>
        <v/>
      </c>
      <c r="C61" s="902"/>
      <c r="D61" s="902"/>
      <c r="E61" s="902"/>
      <c r="F61" s="902"/>
      <c r="G61" s="902"/>
      <c r="H61" s="902"/>
      <c r="I61" s="903"/>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04"/>
      <c r="R61" s="905"/>
      <c r="S61" s="138" t="str">
        <f>IFERROR(ROUNDDOWN(Q61*VLOOKUP(N61,【参考】数式用!$AR$2:$AW$50,MATCH(P61,【参考】数式用!$AT$4:$AW$4)+2,FALSE)*0.5, 0), "")</f>
        <v/>
      </c>
      <c r="T61" s="42"/>
      <c r="U61" s="140" t="str">
        <f>IFERROR(IF(AG61&lt;&gt;"",Q61*VLOOKUP(N61,【参考】数式用!$AG$2:$AL$50,MATCH(P61,【参考】数式用!$AI$4:$AL$4,0)+2,0), ""), "")</f>
        <v/>
      </c>
      <c r="V61" s="42"/>
      <c r="W61" s="906"/>
      <c r="X61" s="907"/>
      <c r="Y61" s="43"/>
      <c r="Z61" s="50"/>
      <c r="AA61" s="139" t="str">
        <f>IFERROR(IF(Y61="ー", "", ROUNDDOWN(Z61*VLOOKUP(N61,【参考】数式用!$AR$2:$AW$50,MATCH(Y61,【参考】数式用!$AT$4:$AW$4)+2,FALSE)*0.5, 0)), "")</f>
        <v/>
      </c>
      <c r="AB61" s="51"/>
      <c r="AC61" s="898" t="str">
        <f>IFERROR(IF(AG61&lt;&gt;"",Z61*VLOOKUP(N61,【参考】数式用!$AG$2:$AL$50,MATCH(Y61,【参考】数式用!$AI$4:$AL$4,0)+2,0), ""), "")</f>
        <v/>
      </c>
      <c r="AD61" s="89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1" t="str">
        <f>IF(基本情報入力シート!C87="","",基本情報入力シート!C87)</f>
        <v/>
      </c>
      <c r="C62" s="902"/>
      <c r="D62" s="902"/>
      <c r="E62" s="902"/>
      <c r="F62" s="902"/>
      <c r="G62" s="902"/>
      <c r="H62" s="902"/>
      <c r="I62" s="903"/>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04"/>
      <c r="R62" s="905"/>
      <c r="S62" s="138" t="str">
        <f>IFERROR(ROUNDDOWN(Q62*VLOOKUP(N62,【参考】数式用!$AR$2:$AW$50,MATCH(P62,【参考】数式用!$AT$4:$AW$4)+2,FALSE)*0.5, 0), "")</f>
        <v/>
      </c>
      <c r="T62" s="48"/>
      <c r="U62" s="140" t="str">
        <f>IFERROR(IF(AG62&lt;&gt;"",Q62*VLOOKUP(N62,【参考】数式用!$AG$2:$AL$50,MATCH(P62,【参考】数式用!$AI$4:$AL$4,0)+2,0), ""), "")</f>
        <v/>
      </c>
      <c r="V62" s="42"/>
      <c r="W62" s="906"/>
      <c r="X62" s="907"/>
      <c r="Y62" s="43"/>
      <c r="Z62" s="50"/>
      <c r="AA62" s="139" t="str">
        <f>IFERROR(IF(Y62="ー", "", ROUNDDOWN(Z62*VLOOKUP(N62,【参考】数式用!$AR$2:$AW$50,MATCH(Y62,【参考】数式用!$AT$4:$AW$4)+2,FALSE)*0.5, 0)), "")</f>
        <v/>
      </c>
      <c r="AB62" s="51"/>
      <c r="AC62" s="898" t="str">
        <f>IFERROR(IF(AG62&lt;&gt;"",Z62*VLOOKUP(N62,【参考】数式用!$AG$2:$AL$50,MATCH(Y62,【参考】数式用!$AI$4:$AL$4,0)+2,0), ""), "")</f>
        <v/>
      </c>
      <c r="AD62" s="89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1" t="str">
        <f>IF(基本情報入力シート!C88="","",基本情報入力シート!C88)</f>
        <v/>
      </c>
      <c r="C63" s="902"/>
      <c r="D63" s="902"/>
      <c r="E63" s="902"/>
      <c r="F63" s="902"/>
      <c r="G63" s="902"/>
      <c r="H63" s="902"/>
      <c r="I63" s="903"/>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04"/>
      <c r="R63" s="905"/>
      <c r="S63" s="138" t="str">
        <f>IFERROR(ROUNDDOWN(Q63*VLOOKUP(N63,【参考】数式用!$AR$2:$AW$50,MATCH(P63,【参考】数式用!$AT$4:$AW$4)+2,FALSE)*0.5, 0), "")</f>
        <v/>
      </c>
      <c r="T63" s="48"/>
      <c r="U63" s="140" t="str">
        <f>IFERROR(IF(AG63&lt;&gt;"",Q63*VLOOKUP(N63,【参考】数式用!$AG$2:$AL$50,MATCH(P63,【参考】数式用!$AI$4:$AL$4,0)+2,0), ""), "")</f>
        <v/>
      </c>
      <c r="V63" s="42"/>
      <c r="W63" s="906"/>
      <c r="X63" s="907"/>
      <c r="Y63" s="43"/>
      <c r="Z63" s="50"/>
      <c r="AA63" s="139" t="str">
        <f>IFERROR(IF(Y63="ー", "", ROUNDDOWN(Z63*VLOOKUP(N63,【参考】数式用!$AR$2:$AW$50,MATCH(Y63,【参考】数式用!$AT$4:$AW$4)+2,FALSE)*0.5, 0)), "")</f>
        <v/>
      </c>
      <c r="AB63" s="51"/>
      <c r="AC63" s="898" t="str">
        <f>IFERROR(IF(AG63&lt;&gt;"",Z63*VLOOKUP(N63,【参考】数式用!$AG$2:$AL$50,MATCH(Y63,【参考】数式用!$AI$4:$AL$4,0)+2,0), ""), "")</f>
        <v/>
      </c>
      <c r="AD63" s="89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1" t="str">
        <f>IF(基本情報入力シート!C89="","",基本情報入力シート!C89)</f>
        <v/>
      </c>
      <c r="C64" s="902"/>
      <c r="D64" s="902"/>
      <c r="E64" s="902"/>
      <c r="F64" s="902"/>
      <c r="G64" s="902"/>
      <c r="H64" s="902"/>
      <c r="I64" s="903"/>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04"/>
      <c r="R64" s="905"/>
      <c r="S64" s="138" t="str">
        <f>IFERROR(ROUNDDOWN(Q64*VLOOKUP(N64,【参考】数式用!$AR$2:$AW$50,MATCH(P64,【参考】数式用!$AT$4:$AW$4)+2,FALSE)*0.5, 0), "")</f>
        <v/>
      </c>
      <c r="T64" s="48"/>
      <c r="U64" s="140" t="str">
        <f>IFERROR(IF(AG64&lt;&gt;"",Q64*VLOOKUP(N64,【参考】数式用!$AG$2:$AL$50,MATCH(P64,【参考】数式用!$AI$4:$AL$4,0)+2,0), ""), "")</f>
        <v/>
      </c>
      <c r="V64" s="42"/>
      <c r="W64" s="906"/>
      <c r="X64" s="907"/>
      <c r="Y64" s="43"/>
      <c r="Z64" s="50"/>
      <c r="AA64" s="139" t="str">
        <f>IFERROR(IF(Y64="ー", "", ROUNDDOWN(Z64*VLOOKUP(N64,【参考】数式用!$AR$2:$AW$50,MATCH(Y64,【参考】数式用!$AT$4:$AW$4)+2,FALSE)*0.5, 0)), "")</f>
        <v/>
      </c>
      <c r="AB64" s="51"/>
      <c r="AC64" s="898" t="str">
        <f>IFERROR(IF(AG64&lt;&gt;"",Z64*VLOOKUP(N64,【参考】数式用!$AG$2:$AL$50,MATCH(Y64,【参考】数式用!$AI$4:$AL$4,0)+2,0), ""), "")</f>
        <v/>
      </c>
      <c r="AD64" s="89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1" t="str">
        <f>IF(基本情報入力シート!C90="","",基本情報入力シート!C90)</f>
        <v/>
      </c>
      <c r="C65" s="902"/>
      <c r="D65" s="902"/>
      <c r="E65" s="902"/>
      <c r="F65" s="902"/>
      <c r="G65" s="902"/>
      <c r="H65" s="902"/>
      <c r="I65" s="903"/>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04"/>
      <c r="R65" s="905"/>
      <c r="S65" s="138" t="str">
        <f>IFERROR(ROUNDDOWN(Q65*VLOOKUP(N65,【参考】数式用!$AR$2:$AW$50,MATCH(P65,【参考】数式用!$AT$4:$AW$4)+2,FALSE)*0.5, 0), "")</f>
        <v/>
      </c>
      <c r="T65" s="48"/>
      <c r="U65" s="140" t="str">
        <f>IFERROR(IF(AG65&lt;&gt;"",Q65*VLOOKUP(N65,【参考】数式用!$AG$2:$AL$50,MATCH(P65,【参考】数式用!$AI$4:$AL$4,0)+2,0), ""), "")</f>
        <v/>
      </c>
      <c r="V65" s="42"/>
      <c r="W65" s="906"/>
      <c r="X65" s="907"/>
      <c r="Y65" s="43"/>
      <c r="Z65" s="50"/>
      <c r="AA65" s="139" t="str">
        <f>IFERROR(IF(Y65="ー", "", ROUNDDOWN(Z65*VLOOKUP(N65,【参考】数式用!$AR$2:$AW$50,MATCH(Y65,【参考】数式用!$AT$4:$AW$4)+2,FALSE)*0.5, 0)), "")</f>
        <v/>
      </c>
      <c r="AB65" s="51"/>
      <c r="AC65" s="898" t="str">
        <f>IFERROR(IF(AG65&lt;&gt;"",Z65*VLOOKUP(N65,【参考】数式用!$AG$2:$AL$50,MATCH(Y65,【参考】数式用!$AI$4:$AL$4,0)+2,0), ""), "")</f>
        <v/>
      </c>
      <c r="AD65" s="89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1" t="str">
        <f>IF(基本情報入力シート!C91="","",基本情報入力シート!C91)</f>
        <v/>
      </c>
      <c r="C66" s="902"/>
      <c r="D66" s="902"/>
      <c r="E66" s="902"/>
      <c r="F66" s="902"/>
      <c r="G66" s="902"/>
      <c r="H66" s="902"/>
      <c r="I66" s="903"/>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04"/>
      <c r="R66" s="905"/>
      <c r="S66" s="138" t="str">
        <f>IFERROR(ROUNDDOWN(Q66*VLOOKUP(N66,【参考】数式用!$AR$2:$AW$50,MATCH(P66,【参考】数式用!$AT$4:$AW$4)+2,FALSE)*0.5, 0), "")</f>
        <v/>
      </c>
      <c r="T66" s="48"/>
      <c r="U66" s="140" t="str">
        <f>IFERROR(IF(AG66&lt;&gt;"",Q66*VLOOKUP(N66,【参考】数式用!$AG$2:$AL$50,MATCH(P66,【参考】数式用!$AI$4:$AL$4,0)+2,0), ""), "")</f>
        <v/>
      </c>
      <c r="V66" s="42"/>
      <c r="W66" s="906"/>
      <c r="X66" s="907"/>
      <c r="Y66" s="43"/>
      <c r="Z66" s="50"/>
      <c r="AA66" s="139" t="str">
        <f>IFERROR(IF(Y66="ー", "", ROUNDDOWN(Z66*VLOOKUP(N66,【参考】数式用!$AR$2:$AW$50,MATCH(Y66,【参考】数式用!$AT$4:$AW$4)+2,FALSE)*0.5, 0)), "")</f>
        <v/>
      </c>
      <c r="AB66" s="51"/>
      <c r="AC66" s="898" t="str">
        <f>IFERROR(IF(AG66&lt;&gt;"",Z66*VLOOKUP(N66,【参考】数式用!$AG$2:$AL$50,MATCH(Y66,【参考】数式用!$AI$4:$AL$4,0)+2,0), ""), "")</f>
        <v/>
      </c>
      <c r="AD66" s="89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1" t="str">
        <f>IF(基本情報入力シート!C92="","",基本情報入力シート!C92)</f>
        <v/>
      </c>
      <c r="C67" s="902"/>
      <c r="D67" s="902"/>
      <c r="E67" s="902"/>
      <c r="F67" s="902"/>
      <c r="G67" s="902"/>
      <c r="H67" s="902"/>
      <c r="I67" s="903"/>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04"/>
      <c r="R67" s="905"/>
      <c r="S67" s="138" t="str">
        <f>IFERROR(ROUNDDOWN(Q67*VLOOKUP(N67,【参考】数式用!$AR$2:$AW$50,MATCH(P67,【参考】数式用!$AT$4:$AW$4)+2,FALSE)*0.5, 0), "")</f>
        <v/>
      </c>
      <c r="T67" s="48"/>
      <c r="U67" s="140" t="str">
        <f>IFERROR(IF(AG67&lt;&gt;"",Q67*VLOOKUP(N67,【参考】数式用!$AG$2:$AL$50,MATCH(P67,【参考】数式用!$AI$4:$AL$4,0)+2,0), ""), "")</f>
        <v/>
      </c>
      <c r="V67" s="42"/>
      <c r="W67" s="906"/>
      <c r="X67" s="907"/>
      <c r="Y67" s="43"/>
      <c r="Z67" s="50"/>
      <c r="AA67" s="139" t="str">
        <f>IFERROR(IF(Y67="ー", "", ROUNDDOWN(Z67*VLOOKUP(N67,【参考】数式用!$AR$2:$AW$50,MATCH(Y67,【参考】数式用!$AT$4:$AW$4)+2,FALSE)*0.5, 0)), "")</f>
        <v/>
      </c>
      <c r="AB67" s="51"/>
      <c r="AC67" s="898" t="str">
        <f>IFERROR(IF(AG67&lt;&gt;"",Z67*VLOOKUP(N67,【参考】数式用!$AG$2:$AL$50,MATCH(Y67,【参考】数式用!$AI$4:$AL$4,0)+2,0), ""), "")</f>
        <v/>
      </c>
      <c r="AD67" s="89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1" t="str">
        <f>IF(基本情報入力シート!C93="","",基本情報入力シート!C93)</f>
        <v/>
      </c>
      <c r="C68" s="902"/>
      <c r="D68" s="902"/>
      <c r="E68" s="902"/>
      <c r="F68" s="902"/>
      <c r="G68" s="902"/>
      <c r="H68" s="902"/>
      <c r="I68" s="903"/>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04"/>
      <c r="R68" s="905"/>
      <c r="S68" s="138" t="str">
        <f>IFERROR(ROUNDDOWN(Q68*VLOOKUP(N68,【参考】数式用!$AR$2:$AW$50,MATCH(P68,【参考】数式用!$AT$4:$AW$4)+2,FALSE)*0.5, 0), "")</f>
        <v/>
      </c>
      <c r="T68" s="48"/>
      <c r="U68" s="140" t="str">
        <f>IFERROR(IF(AG68&lt;&gt;"",Q68*VLOOKUP(N68,【参考】数式用!$AG$2:$AL$50,MATCH(P68,【参考】数式用!$AI$4:$AL$4,0)+2,0), ""), "")</f>
        <v/>
      </c>
      <c r="V68" s="42"/>
      <c r="W68" s="906"/>
      <c r="X68" s="907"/>
      <c r="Y68" s="43"/>
      <c r="Z68" s="50"/>
      <c r="AA68" s="139" t="str">
        <f>IFERROR(IF(Y68="ー", "", ROUNDDOWN(Z68*VLOOKUP(N68,【参考】数式用!$AR$2:$AW$50,MATCH(Y68,【参考】数式用!$AT$4:$AW$4)+2,FALSE)*0.5, 0)), "")</f>
        <v/>
      </c>
      <c r="AB68" s="51"/>
      <c r="AC68" s="898" t="str">
        <f>IFERROR(IF(AG68&lt;&gt;"",Z68*VLOOKUP(N68,【参考】数式用!$AG$2:$AL$50,MATCH(Y68,【参考】数式用!$AI$4:$AL$4,0)+2,0), ""), "")</f>
        <v/>
      </c>
      <c r="AD68" s="89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1" t="str">
        <f>IF(基本情報入力シート!C94="","",基本情報入力シート!C94)</f>
        <v/>
      </c>
      <c r="C69" s="902"/>
      <c r="D69" s="902"/>
      <c r="E69" s="902"/>
      <c r="F69" s="902"/>
      <c r="G69" s="902"/>
      <c r="H69" s="902"/>
      <c r="I69" s="903"/>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04"/>
      <c r="R69" s="905"/>
      <c r="S69" s="138" t="str">
        <f>IFERROR(ROUNDDOWN(Q69*VLOOKUP(N69,【参考】数式用!$AR$2:$AW$50,MATCH(P69,【参考】数式用!$AT$4:$AW$4)+2,FALSE)*0.5, 0), "")</f>
        <v/>
      </c>
      <c r="T69" s="48"/>
      <c r="U69" s="140" t="str">
        <f>IFERROR(IF(AG69&lt;&gt;"",Q69*VLOOKUP(N69,【参考】数式用!$AG$2:$AL$50,MATCH(P69,【参考】数式用!$AI$4:$AL$4,0)+2,0), ""), "")</f>
        <v/>
      </c>
      <c r="V69" s="42"/>
      <c r="W69" s="906"/>
      <c r="X69" s="907"/>
      <c r="Y69" s="43"/>
      <c r="Z69" s="50"/>
      <c r="AA69" s="139" t="str">
        <f>IFERROR(IF(Y69="ー", "", ROUNDDOWN(Z69*VLOOKUP(N69,【参考】数式用!$AR$2:$AW$50,MATCH(Y69,【参考】数式用!$AT$4:$AW$4)+2,FALSE)*0.5, 0)), "")</f>
        <v/>
      </c>
      <c r="AB69" s="51"/>
      <c r="AC69" s="898" t="str">
        <f>IFERROR(IF(AG69&lt;&gt;"",Z69*VLOOKUP(N69,【参考】数式用!$AG$2:$AL$50,MATCH(Y69,【参考】数式用!$AI$4:$AL$4,0)+2,0), ""), "")</f>
        <v/>
      </c>
      <c r="AD69" s="89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1" t="str">
        <f>IF(基本情報入力シート!C95="","",基本情報入力シート!C95)</f>
        <v/>
      </c>
      <c r="C70" s="902"/>
      <c r="D70" s="902"/>
      <c r="E70" s="902"/>
      <c r="F70" s="902"/>
      <c r="G70" s="902"/>
      <c r="H70" s="902"/>
      <c r="I70" s="903"/>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04"/>
      <c r="R70" s="905"/>
      <c r="S70" s="138" t="str">
        <f>IFERROR(ROUNDDOWN(Q70*VLOOKUP(N70,【参考】数式用!$AR$2:$AW$50,MATCH(P70,【参考】数式用!$AT$4:$AW$4)+2,FALSE)*0.5, 0), "")</f>
        <v/>
      </c>
      <c r="T70" s="48"/>
      <c r="U70" s="140" t="str">
        <f>IFERROR(IF(AG70&lt;&gt;"",Q70*VLOOKUP(N70,【参考】数式用!$AG$2:$AL$50,MATCH(P70,【参考】数式用!$AI$4:$AL$4,0)+2,0), ""), "")</f>
        <v/>
      </c>
      <c r="V70" s="42"/>
      <c r="W70" s="906"/>
      <c r="X70" s="907"/>
      <c r="Y70" s="43"/>
      <c r="Z70" s="50"/>
      <c r="AA70" s="139" t="str">
        <f>IFERROR(IF(Y70="ー", "", ROUNDDOWN(Z70*VLOOKUP(N70,【参考】数式用!$AR$2:$AW$50,MATCH(Y70,【参考】数式用!$AT$4:$AW$4)+2,FALSE)*0.5, 0)), "")</f>
        <v/>
      </c>
      <c r="AB70" s="51"/>
      <c r="AC70" s="898" t="str">
        <f>IFERROR(IF(AG70&lt;&gt;"",Z70*VLOOKUP(N70,【参考】数式用!$AG$2:$AL$50,MATCH(Y70,【参考】数式用!$AI$4:$AL$4,0)+2,0), ""), "")</f>
        <v/>
      </c>
      <c r="AD70" s="89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1" t="str">
        <f>IF(基本情報入力シート!C96="","",基本情報入力シート!C96)</f>
        <v/>
      </c>
      <c r="C71" s="902"/>
      <c r="D71" s="902"/>
      <c r="E71" s="902"/>
      <c r="F71" s="902"/>
      <c r="G71" s="902"/>
      <c r="H71" s="902"/>
      <c r="I71" s="903"/>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04"/>
      <c r="R71" s="905"/>
      <c r="S71" s="138" t="str">
        <f>IFERROR(ROUNDDOWN(Q71*VLOOKUP(N71,【参考】数式用!$AR$2:$AW$50,MATCH(P71,【参考】数式用!$AT$4:$AW$4)+2,FALSE)*0.5, 0), "")</f>
        <v/>
      </c>
      <c r="T71" s="48"/>
      <c r="U71" s="140" t="str">
        <f>IFERROR(IF(AG71&lt;&gt;"",Q71*VLOOKUP(N71,【参考】数式用!$AG$2:$AL$50,MATCH(P71,【参考】数式用!$AI$4:$AL$4,0)+2,0), ""), "")</f>
        <v/>
      </c>
      <c r="V71" s="42"/>
      <c r="W71" s="906"/>
      <c r="X71" s="907"/>
      <c r="Y71" s="43"/>
      <c r="Z71" s="50"/>
      <c r="AA71" s="139" t="str">
        <f>IFERROR(IF(Y71="ー", "", ROUNDDOWN(Z71*VLOOKUP(N71,【参考】数式用!$AR$2:$AW$50,MATCH(Y71,【参考】数式用!$AT$4:$AW$4)+2,FALSE)*0.5, 0)), "")</f>
        <v/>
      </c>
      <c r="AB71" s="51"/>
      <c r="AC71" s="898" t="str">
        <f>IFERROR(IF(AG71&lt;&gt;"",Z71*VLOOKUP(N71,【参考】数式用!$AG$2:$AL$50,MATCH(Y71,【参考】数式用!$AI$4:$AL$4,0)+2,0), ""), "")</f>
        <v/>
      </c>
      <c r="AD71" s="89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1" t="str">
        <f>IF(基本情報入力シート!C97="","",基本情報入力シート!C97)</f>
        <v/>
      </c>
      <c r="C72" s="902"/>
      <c r="D72" s="902"/>
      <c r="E72" s="902"/>
      <c r="F72" s="902"/>
      <c r="G72" s="902"/>
      <c r="H72" s="902"/>
      <c r="I72" s="903"/>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04"/>
      <c r="R72" s="905"/>
      <c r="S72" s="138" t="str">
        <f>IFERROR(ROUNDDOWN(Q72*VLOOKUP(N72,【参考】数式用!$AR$2:$AW$50,MATCH(P72,【参考】数式用!$AT$4:$AW$4)+2,FALSE)*0.5, 0), "")</f>
        <v/>
      </c>
      <c r="T72" s="48"/>
      <c r="U72" s="140" t="str">
        <f>IFERROR(IF(AG72&lt;&gt;"",Q72*VLOOKUP(N72,【参考】数式用!$AG$2:$AL$50,MATCH(P72,【参考】数式用!$AI$4:$AL$4,0)+2,0), ""), "")</f>
        <v/>
      </c>
      <c r="V72" s="42"/>
      <c r="W72" s="906"/>
      <c r="X72" s="907"/>
      <c r="Y72" s="43"/>
      <c r="Z72" s="50"/>
      <c r="AA72" s="139" t="str">
        <f>IFERROR(IF(Y72="ー", "", ROUNDDOWN(Z72*VLOOKUP(N72,【参考】数式用!$AR$2:$AW$50,MATCH(Y72,【参考】数式用!$AT$4:$AW$4)+2,FALSE)*0.5, 0)), "")</f>
        <v/>
      </c>
      <c r="AB72" s="51"/>
      <c r="AC72" s="898" t="str">
        <f>IFERROR(IF(AG72&lt;&gt;"",Z72*VLOOKUP(N72,【参考】数式用!$AG$2:$AL$50,MATCH(Y72,【参考】数式用!$AI$4:$AL$4,0)+2,0), ""), "")</f>
        <v/>
      </c>
      <c r="AD72" s="89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1" t="str">
        <f>IF(基本情報入力シート!C98="","",基本情報入力シート!C98)</f>
        <v/>
      </c>
      <c r="C73" s="902"/>
      <c r="D73" s="902"/>
      <c r="E73" s="902"/>
      <c r="F73" s="902"/>
      <c r="G73" s="902"/>
      <c r="H73" s="902"/>
      <c r="I73" s="903"/>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04"/>
      <c r="R73" s="905"/>
      <c r="S73" s="138" t="str">
        <f>IFERROR(ROUNDDOWN(Q73*VLOOKUP(N73,【参考】数式用!$AR$2:$AW$50,MATCH(P73,【参考】数式用!$AT$4:$AW$4)+2,FALSE)*0.5, 0), "")</f>
        <v/>
      </c>
      <c r="T73" s="48"/>
      <c r="U73" s="140" t="str">
        <f>IFERROR(IF(AG73&lt;&gt;"",Q73*VLOOKUP(N73,【参考】数式用!$AG$2:$AL$50,MATCH(P73,【参考】数式用!$AI$4:$AL$4,0)+2,0), ""), "")</f>
        <v/>
      </c>
      <c r="V73" s="42"/>
      <c r="W73" s="906"/>
      <c r="X73" s="907"/>
      <c r="Y73" s="43"/>
      <c r="Z73" s="50"/>
      <c r="AA73" s="139" t="str">
        <f>IFERROR(IF(Y73="ー", "", ROUNDDOWN(Z73*VLOOKUP(N73,【参考】数式用!$AR$2:$AW$50,MATCH(Y73,【参考】数式用!$AT$4:$AW$4)+2,FALSE)*0.5, 0)), "")</f>
        <v/>
      </c>
      <c r="AB73" s="51"/>
      <c r="AC73" s="898" t="str">
        <f>IFERROR(IF(AG73&lt;&gt;"",Z73*VLOOKUP(N73,【参考】数式用!$AG$2:$AL$50,MATCH(Y73,【参考】数式用!$AI$4:$AL$4,0)+2,0), ""), "")</f>
        <v/>
      </c>
      <c r="AD73" s="89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1" t="str">
        <f>IF(基本情報入力シート!C99="","",基本情報入力シート!C99)</f>
        <v/>
      </c>
      <c r="C74" s="902"/>
      <c r="D74" s="902"/>
      <c r="E74" s="902"/>
      <c r="F74" s="902"/>
      <c r="G74" s="902"/>
      <c r="H74" s="902"/>
      <c r="I74" s="903"/>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04"/>
      <c r="R74" s="905"/>
      <c r="S74" s="138" t="str">
        <f>IFERROR(ROUNDDOWN(Q74*VLOOKUP(N74,【参考】数式用!$AR$2:$AW$50,MATCH(P74,【参考】数式用!$AT$4:$AW$4)+2,FALSE)*0.5, 0), "")</f>
        <v/>
      </c>
      <c r="T74" s="48"/>
      <c r="U74" s="140" t="str">
        <f>IFERROR(IF(AG74&lt;&gt;"",Q74*VLOOKUP(N74,【参考】数式用!$AG$2:$AL$50,MATCH(P74,【参考】数式用!$AI$4:$AL$4,0)+2,0), ""), "")</f>
        <v/>
      </c>
      <c r="V74" s="42"/>
      <c r="W74" s="906"/>
      <c r="X74" s="907"/>
      <c r="Y74" s="43"/>
      <c r="Z74" s="50"/>
      <c r="AA74" s="139" t="str">
        <f>IFERROR(IF(Y74="ー", "", ROUNDDOWN(Z74*VLOOKUP(N74,【参考】数式用!$AR$2:$AW$50,MATCH(Y74,【参考】数式用!$AT$4:$AW$4)+2,FALSE)*0.5, 0)), "")</f>
        <v/>
      </c>
      <c r="AB74" s="51"/>
      <c r="AC74" s="898" t="str">
        <f>IFERROR(IF(AG74&lt;&gt;"",Z74*VLOOKUP(N74,【参考】数式用!$AG$2:$AL$50,MATCH(Y74,【参考】数式用!$AI$4:$AL$4,0)+2,0), ""), "")</f>
        <v/>
      </c>
      <c r="AD74" s="89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1" t="str">
        <f>IF(基本情報入力シート!C100="","",基本情報入力シート!C100)</f>
        <v/>
      </c>
      <c r="C75" s="902"/>
      <c r="D75" s="902"/>
      <c r="E75" s="902"/>
      <c r="F75" s="902"/>
      <c r="G75" s="902"/>
      <c r="H75" s="902"/>
      <c r="I75" s="903"/>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04"/>
      <c r="R75" s="905"/>
      <c r="S75" s="138" t="str">
        <f>IFERROR(ROUNDDOWN(Q75*VLOOKUP(N75,【参考】数式用!$AR$2:$AW$50,MATCH(P75,【参考】数式用!$AT$4:$AW$4)+2,FALSE)*0.5, 0), "")</f>
        <v/>
      </c>
      <c r="T75" s="48"/>
      <c r="U75" s="140" t="str">
        <f>IFERROR(IF(AG75&lt;&gt;"",Q75*VLOOKUP(N75,【参考】数式用!$AG$2:$AL$50,MATCH(P75,【参考】数式用!$AI$4:$AL$4,0)+2,0), ""), "")</f>
        <v/>
      </c>
      <c r="V75" s="42"/>
      <c r="W75" s="906"/>
      <c r="X75" s="907"/>
      <c r="Y75" s="43"/>
      <c r="Z75" s="50"/>
      <c r="AA75" s="139" t="str">
        <f>IFERROR(IF(Y75="ー", "", ROUNDDOWN(Z75*VLOOKUP(N75,【参考】数式用!$AR$2:$AW$50,MATCH(Y75,【参考】数式用!$AT$4:$AW$4)+2,FALSE)*0.5, 0)), "")</f>
        <v/>
      </c>
      <c r="AB75" s="51"/>
      <c r="AC75" s="898" t="str">
        <f>IFERROR(IF(AG75&lt;&gt;"",Z75*VLOOKUP(N75,【参考】数式用!$AG$2:$AL$50,MATCH(Y75,【参考】数式用!$AI$4:$AL$4,0)+2,0), ""), "")</f>
        <v/>
      </c>
      <c r="AD75" s="89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1" t="str">
        <f>IF(基本情報入力シート!C101="","",基本情報入力シート!C101)</f>
        <v/>
      </c>
      <c r="C76" s="902"/>
      <c r="D76" s="902"/>
      <c r="E76" s="902"/>
      <c r="F76" s="902"/>
      <c r="G76" s="902"/>
      <c r="H76" s="902"/>
      <c r="I76" s="903"/>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04"/>
      <c r="R76" s="905"/>
      <c r="S76" s="138" t="str">
        <f>IFERROR(ROUNDDOWN(Q76*VLOOKUP(N76,【参考】数式用!$AR$2:$AW$50,MATCH(P76,【参考】数式用!$AT$4:$AW$4)+2,FALSE)*0.5, 0), "")</f>
        <v/>
      </c>
      <c r="T76" s="48"/>
      <c r="U76" s="140" t="str">
        <f>IFERROR(IF(AG76&lt;&gt;"",Q76*VLOOKUP(N76,【参考】数式用!$AG$2:$AL$50,MATCH(P76,【参考】数式用!$AI$4:$AL$4,0)+2,0), ""), "")</f>
        <v/>
      </c>
      <c r="V76" s="42"/>
      <c r="W76" s="906"/>
      <c r="X76" s="907"/>
      <c r="Y76" s="43"/>
      <c r="Z76" s="50"/>
      <c r="AA76" s="139" t="str">
        <f>IFERROR(IF(Y76="ー", "", ROUNDDOWN(Z76*VLOOKUP(N76,【参考】数式用!$AR$2:$AW$50,MATCH(Y76,【参考】数式用!$AT$4:$AW$4)+2,FALSE)*0.5, 0)), "")</f>
        <v/>
      </c>
      <c r="AB76" s="51"/>
      <c r="AC76" s="898" t="str">
        <f>IFERROR(IF(AG76&lt;&gt;"",Z76*VLOOKUP(N76,【参考】数式用!$AG$2:$AL$50,MATCH(Y76,【参考】数式用!$AI$4:$AL$4,0)+2,0), ""), "")</f>
        <v/>
      </c>
      <c r="AD76" s="89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1" t="str">
        <f>IF(基本情報入力シート!C102="","",基本情報入力シート!C102)</f>
        <v/>
      </c>
      <c r="C77" s="902"/>
      <c r="D77" s="902"/>
      <c r="E77" s="902"/>
      <c r="F77" s="902"/>
      <c r="G77" s="902"/>
      <c r="H77" s="902"/>
      <c r="I77" s="903"/>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04"/>
      <c r="R77" s="905"/>
      <c r="S77" s="138" t="str">
        <f>IFERROR(ROUNDDOWN(Q77*VLOOKUP(N77,【参考】数式用!$AR$2:$AW$50,MATCH(P77,【参考】数式用!$AT$4:$AW$4)+2,FALSE)*0.5, 0), "")</f>
        <v/>
      </c>
      <c r="T77" s="48"/>
      <c r="U77" s="140" t="str">
        <f>IFERROR(IF(AG77&lt;&gt;"",Q77*VLOOKUP(N77,【参考】数式用!$AG$2:$AL$50,MATCH(P77,【参考】数式用!$AI$4:$AL$4,0)+2,0), ""), "")</f>
        <v/>
      </c>
      <c r="V77" s="42"/>
      <c r="W77" s="906"/>
      <c r="X77" s="907"/>
      <c r="Y77" s="43"/>
      <c r="Z77" s="50"/>
      <c r="AA77" s="139" t="str">
        <f>IFERROR(IF(Y77="ー", "", ROUNDDOWN(Z77*VLOOKUP(N77,【参考】数式用!$AR$2:$AW$50,MATCH(Y77,【参考】数式用!$AT$4:$AW$4)+2,FALSE)*0.5, 0)), "")</f>
        <v/>
      </c>
      <c r="AB77" s="51"/>
      <c r="AC77" s="898" t="str">
        <f>IFERROR(IF(AG77&lt;&gt;"",Z77*VLOOKUP(N77,【参考】数式用!$AG$2:$AL$50,MATCH(Y77,【参考】数式用!$AI$4:$AL$4,0)+2,0), ""), "")</f>
        <v/>
      </c>
      <c r="AD77" s="89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1" t="str">
        <f>IF(基本情報入力シート!C103="","",基本情報入力シート!C103)</f>
        <v/>
      </c>
      <c r="C78" s="902"/>
      <c r="D78" s="902"/>
      <c r="E78" s="902"/>
      <c r="F78" s="902"/>
      <c r="G78" s="902"/>
      <c r="H78" s="902"/>
      <c r="I78" s="903"/>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04"/>
      <c r="R78" s="905"/>
      <c r="S78" s="138" t="str">
        <f>IFERROR(ROUNDDOWN(Q78*VLOOKUP(N78,【参考】数式用!$AR$2:$AW$50,MATCH(P78,【参考】数式用!$AT$4:$AW$4)+2,FALSE)*0.5, 0), "")</f>
        <v/>
      </c>
      <c r="T78" s="48"/>
      <c r="U78" s="140" t="str">
        <f>IFERROR(IF(AG78&lt;&gt;"",Q78*VLOOKUP(N78,【参考】数式用!$AG$2:$AL$50,MATCH(P78,【参考】数式用!$AI$4:$AL$4,0)+2,0), ""), "")</f>
        <v/>
      </c>
      <c r="V78" s="42"/>
      <c r="W78" s="906"/>
      <c r="X78" s="907"/>
      <c r="Y78" s="43"/>
      <c r="Z78" s="50"/>
      <c r="AA78" s="139" t="str">
        <f>IFERROR(IF(Y78="ー", "", ROUNDDOWN(Z78*VLOOKUP(N78,【参考】数式用!$AR$2:$AW$50,MATCH(Y78,【参考】数式用!$AT$4:$AW$4)+2,FALSE)*0.5, 0)), "")</f>
        <v/>
      </c>
      <c r="AB78" s="51"/>
      <c r="AC78" s="898" t="str">
        <f>IFERROR(IF(AG78&lt;&gt;"",Z78*VLOOKUP(N78,【参考】数式用!$AG$2:$AL$50,MATCH(Y78,【参考】数式用!$AI$4:$AL$4,0)+2,0), ""), "")</f>
        <v/>
      </c>
      <c r="AD78" s="89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1" t="str">
        <f>IF(基本情報入力シート!C104="","",基本情報入力シート!C104)</f>
        <v/>
      </c>
      <c r="C79" s="902"/>
      <c r="D79" s="902"/>
      <c r="E79" s="902"/>
      <c r="F79" s="902"/>
      <c r="G79" s="902"/>
      <c r="H79" s="902"/>
      <c r="I79" s="903"/>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04"/>
      <c r="R79" s="905"/>
      <c r="S79" s="138" t="str">
        <f>IFERROR(ROUNDDOWN(Q79*VLOOKUP(N79,【参考】数式用!$AR$2:$AW$50,MATCH(P79,【参考】数式用!$AT$4:$AW$4)+2,FALSE)*0.5, 0), "")</f>
        <v/>
      </c>
      <c r="T79" s="48"/>
      <c r="U79" s="140" t="str">
        <f>IFERROR(IF(AG79&lt;&gt;"",Q79*VLOOKUP(N79,【参考】数式用!$AG$2:$AL$50,MATCH(P79,【参考】数式用!$AI$4:$AL$4,0)+2,0), ""), "")</f>
        <v/>
      </c>
      <c r="V79" s="42"/>
      <c r="W79" s="906"/>
      <c r="X79" s="907"/>
      <c r="Y79" s="43"/>
      <c r="Z79" s="50"/>
      <c r="AA79" s="139" t="str">
        <f>IFERROR(IF(Y79="ー", "", ROUNDDOWN(Z79*VLOOKUP(N79,【参考】数式用!$AR$2:$AW$50,MATCH(Y79,【参考】数式用!$AT$4:$AW$4)+2,FALSE)*0.5, 0)), "")</f>
        <v/>
      </c>
      <c r="AB79" s="51"/>
      <c r="AC79" s="898" t="str">
        <f>IFERROR(IF(AG79&lt;&gt;"",Z79*VLOOKUP(N79,【参考】数式用!$AG$2:$AL$50,MATCH(Y79,【参考】数式用!$AI$4:$AL$4,0)+2,0), ""), "")</f>
        <v/>
      </c>
      <c r="AD79" s="89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1" t="str">
        <f>IF(基本情報入力シート!C105="","",基本情報入力シート!C105)</f>
        <v/>
      </c>
      <c r="C80" s="902"/>
      <c r="D80" s="902"/>
      <c r="E80" s="902"/>
      <c r="F80" s="902"/>
      <c r="G80" s="902"/>
      <c r="H80" s="902"/>
      <c r="I80" s="903"/>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04"/>
      <c r="R80" s="905"/>
      <c r="S80" s="138" t="str">
        <f>IFERROR(ROUNDDOWN(Q80*VLOOKUP(N80,【参考】数式用!$AR$2:$AW$50,MATCH(P80,【参考】数式用!$AT$4:$AW$4)+2,FALSE)*0.5, 0), "")</f>
        <v/>
      </c>
      <c r="T80" s="48"/>
      <c r="U80" s="140" t="str">
        <f>IFERROR(IF(AG80&lt;&gt;"",Q80*VLOOKUP(N80,【参考】数式用!$AG$2:$AL$50,MATCH(P80,【参考】数式用!$AI$4:$AL$4,0)+2,0), ""), "")</f>
        <v/>
      </c>
      <c r="V80" s="42"/>
      <c r="W80" s="906"/>
      <c r="X80" s="907"/>
      <c r="Y80" s="43"/>
      <c r="Z80" s="50"/>
      <c r="AA80" s="139" t="str">
        <f>IFERROR(IF(Y80="ー", "", ROUNDDOWN(Z80*VLOOKUP(N80,【参考】数式用!$AR$2:$AW$50,MATCH(Y80,【参考】数式用!$AT$4:$AW$4)+2,FALSE)*0.5, 0)), "")</f>
        <v/>
      </c>
      <c r="AB80" s="51"/>
      <c r="AC80" s="898" t="str">
        <f>IFERROR(IF(AG80&lt;&gt;"",Z80*VLOOKUP(N80,【参考】数式用!$AG$2:$AL$50,MATCH(Y80,【参考】数式用!$AI$4:$AL$4,0)+2,0), ""), "")</f>
        <v/>
      </c>
      <c r="AD80" s="89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1" t="str">
        <f>IF(基本情報入力シート!C106="","",基本情報入力シート!C106)</f>
        <v/>
      </c>
      <c r="C81" s="902"/>
      <c r="D81" s="902"/>
      <c r="E81" s="902"/>
      <c r="F81" s="902"/>
      <c r="G81" s="902"/>
      <c r="H81" s="902"/>
      <c r="I81" s="903"/>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04"/>
      <c r="R81" s="905"/>
      <c r="S81" s="138" t="str">
        <f>IFERROR(ROUNDDOWN(Q81*VLOOKUP(N81,【参考】数式用!$AR$2:$AW$50,MATCH(P81,【参考】数式用!$AT$4:$AW$4)+2,FALSE)*0.5, 0), "")</f>
        <v/>
      </c>
      <c r="T81" s="48"/>
      <c r="U81" s="140" t="str">
        <f>IFERROR(IF(AG81&lt;&gt;"",Q81*VLOOKUP(N81,【参考】数式用!$AG$2:$AL$50,MATCH(P81,【参考】数式用!$AI$4:$AL$4,0)+2,0), ""), "")</f>
        <v/>
      </c>
      <c r="V81" s="42"/>
      <c r="W81" s="906"/>
      <c r="X81" s="907"/>
      <c r="Y81" s="43"/>
      <c r="Z81" s="50"/>
      <c r="AA81" s="139" t="str">
        <f>IFERROR(IF(Y81="ー", "", ROUNDDOWN(Z81*VLOOKUP(N81,【参考】数式用!$AR$2:$AW$50,MATCH(Y81,【参考】数式用!$AT$4:$AW$4)+2,FALSE)*0.5, 0)), "")</f>
        <v/>
      </c>
      <c r="AB81" s="51"/>
      <c r="AC81" s="898" t="str">
        <f>IFERROR(IF(AG81&lt;&gt;"",Z81*VLOOKUP(N81,【参考】数式用!$AG$2:$AL$50,MATCH(Y81,【参考】数式用!$AI$4:$AL$4,0)+2,0), ""), "")</f>
        <v/>
      </c>
      <c r="AD81" s="89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1" t="str">
        <f>IF(基本情報入力シート!C107="","",基本情報入力シート!C107)</f>
        <v/>
      </c>
      <c r="C82" s="902"/>
      <c r="D82" s="902"/>
      <c r="E82" s="902"/>
      <c r="F82" s="902"/>
      <c r="G82" s="902"/>
      <c r="H82" s="902"/>
      <c r="I82" s="903"/>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04"/>
      <c r="R82" s="905"/>
      <c r="S82" s="138" t="str">
        <f>IFERROR(ROUNDDOWN(Q82*VLOOKUP(N82,【参考】数式用!$AR$2:$AW$50,MATCH(P82,【参考】数式用!$AT$4:$AW$4)+2,FALSE)*0.5, 0), "")</f>
        <v/>
      </c>
      <c r="T82" s="48"/>
      <c r="U82" s="140" t="str">
        <f>IFERROR(IF(AG82&lt;&gt;"",Q82*VLOOKUP(N82,【参考】数式用!$AG$2:$AL$50,MATCH(P82,【参考】数式用!$AI$4:$AL$4,0)+2,0), ""), "")</f>
        <v/>
      </c>
      <c r="V82" s="42"/>
      <c r="W82" s="906"/>
      <c r="X82" s="907"/>
      <c r="Y82" s="43"/>
      <c r="Z82" s="50"/>
      <c r="AA82" s="139" t="str">
        <f>IFERROR(IF(Y82="ー", "", ROUNDDOWN(Z82*VLOOKUP(N82,【参考】数式用!$AR$2:$AW$50,MATCH(Y82,【参考】数式用!$AT$4:$AW$4)+2,FALSE)*0.5, 0)), "")</f>
        <v/>
      </c>
      <c r="AB82" s="51"/>
      <c r="AC82" s="898" t="str">
        <f>IFERROR(IF(AG82&lt;&gt;"",Z82*VLOOKUP(N82,【参考】数式用!$AG$2:$AL$50,MATCH(Y82,【参考】数式用!$AI$4:$AL$4,0)+2,0), ""), "")</f>
        <v/>
      </c>
      <c r="AD82" s="89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1" t="str">
        <f>IF(基本情報入力シート!C108="","",基本情報入力シート!C108)</f>
        <v/>
      </c>
      <c r="C83" s="902"/>
      <c r="D83" s="902"/>
      <c r="E83" s="902"/>
      <c r="F83" s="902"/>
      <c r="G83" s="902"/>
      <c r="H83" s="902"/>
      <c r="I83" s="903"/>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04"/>
      <c r="R83" s="905"/>
      <c r="S83" s="138" t="str">
        <f>IFERROR(ROUNDDOWN(Q83*VLOOKUP(N83,【参考】数式用!$AR$2:$AW$50,MATCH(P83,【参考】数式用!$AT$4:$AW$4)+2,FALSE)*0.5, 0), "")</f>
        <v/>
      </c>
      <c r="T83" s="48"/>
      <c r="U83" s="140" t="str">
        <f>IFERROR(IF(AG83&lt;&gt;"",Q83*VLOOKUP(N83,【参考】数式用!$AG$2:$AL$50,MATCH(P83,【参考】数式用!$AI$4:$AL$4,0)+2,0), ""), "")</f>
        <v/>
      </c>
      <c r="V83" s="42"/>
      <c r="W83" s="906"/>
      <c r="X83" s="907"/>
      <c r="Y83" s="43"/>
      <c r="Z83" s="50"/>
      <c r="AA83" s="139" t="str">
        <f>IFERROR(IF(Y83="ー", "", ROUNDDOWN(Z83*VLOOKUP(N83,【参考】数式用!$AR$2:$AW$50,MATCH(Y83,【参考】数式用!$AT$4:$AW$4)+2,FALSE)*0.5, 0)), "")</f>
        <v/>
      </c>
      <c r="AB83" s="51"/>
      <c r="AC83" s="898" t="str">
        <f>IFERROR(IF(AG83&lt;&gt;"",Z83*VLOOKUP(N83,【参考】数式用!$AG$2:$AL$50,MATCH(Y83,【参考】数式用!$AI$4:$AL$4,0)+2,0), ""), "")</f>
        <v/>
      </c>
      <c r="AD83" s="89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1" t="str">
        <f>IF(基本情報入力シート!C109="","",基本情報入力シート!C109)</f>
        <v/>
      </c>
      <c r="C84" s="902"/>
      <c r="D84" s="902"/>
      <c r="E84" s="902"/>
      <c r="F84" s="902"/>
      <c r="G84" s="902"/>
      <c r="H84" s="902"/>
      <c r="I84" s="903"/>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04"/>
      <c r="R84" s="905"/>
      <c r="S84" s="138" t="str">
        <f>IFERROR(ROUNDDOWN(Q84*VLOOKUP(N84,【参考】数式用!$AR$2:$AW$50,MATCH(P84,【参考】数式用!$AT$4:$AW$4)+2,FALSE)*0.5, 0), "")</f>
        <v/>
      </c>
      <c r="T84" s="48"/>
      <c r="U84" s="140" t="str">
        <f>IFERROR(IF(AG84&lt;&gt;"",Q84*VLOOKUP(N84,【参考】数式用!$AG$2:$AL$50,MATCH(P84,【参考】数式用!$AI$4:$AL$4,0)+2,0), ""), "")</f>
        <v/>
      </c>
      <c r="V84" s="42"/>
      <c r="W84" s="906"/>
      <c r="X84" s="907"/>
      <c r="Y84" s="43"/>
      <c r="Z84" s="50"/>
      <c r="AA84" s="139" t="str">
        <f>IFERROR(IF(Y84="ー", "", ROUNDDOWN(Z84*VLOOKUP(N84,【参考】数式用!$AR$2:$AW$50,MATCH(Y84,【参考】数式用!$AT$4:$AW$4)+2,FALSE)*0.5, 0)), "")</f>
        <v/>
      </c>
      <c r="AB84" s="51"/>
      <c r="AC84" s="898" t="str">
        <f>IFERROR(IF(AG84&lt;&gt;"",Z84*VLOOKUP(N84,【参考】数式用!$AG$2:$AL$50,MATCH(Y84,【参考】数式用!$AI$4:$AL$4,0)+2,0), ""), "")</f>
        <v/>
      </c>
      <c r="AD84" s="89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1" t="str">
        <f>IF(基本情報入力シート!C110="","",基本情報入力シート!C110)</f>
        <v/>
      </c>
      <c r="C85" s="902"/>
      <c r="D85" s="902"/>
      <c r="E85" s="902"/>
      <c r="F85" s="902"/>
      <c r="G85" s="902"/>
      <c r="H85" s="902"/>
      <c r="I85" s="903"/>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04"/>
      <c r="R85" s="905"/>
      <c r="S85" s="138" t="str">
        <f>IFERROR(ROUNDDOWN(Q85*VLOOKUP(N85,【参考】数式用!$AR$2:$AW$50,MATCH(P85,【参考】数式用!$AT$4:$AW$4)+2,FALSE)*0.5, 0), "")</f>
        <v/>
      </c>
      <c r="T85" s="48"/>
      <c r="U85" s="140" t="str">
        <f>IFERROR(IF(AG85&lt;&gt;"",Q85*VLOOKUP(N85,【参考】数式用!$AG$2:$AL$50,MATCH(P85,【参考】数式用!$AI$4:$AL$4,0)+2,0), ""), "")</f>
        <v/>
      </c>
      <c r="V85" s="42"/>
      <c r="W85" s="906"/>
      <c r="X85" s="907"/>
      <c r="Y85" s="43"/>
      <c r="Z85" s="50"/>
      <c r="AA85" s="139" t="str">
        <f>IFERROR(IF(Y85="ー", "", ROUNDDOWN(Z85*VLOOKUP(N85,【参考】数式用!$AR$2:$AW$50,MATCH(Y85,【参考】数式用!$AT$4:$AW$4)+2,FALSE)*0.5, 0)), "")</f>
        <v/>
      </c>
      <c r="AB85" s="51"/>
      <c r="AC85" s="898" t="str">
        <f>IFERROR(IF(AG85&lt;&gt;"",Z85*VLOOKUP(N85,【参考】数式用!$AG$2:$AL$50,MATCH(Y85,【参考】数式用!$AI$4:$AL$4,0)+2,0), ""), "")</f>
        <v/>
      </c>
      <c r="AD85" s="89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1" t="str">
        <f>IF(基本情報入力シート!C111="","",基本情報入力シート!C111)</f>
        <v/>
      </c>
      <c r="C86" s="902"/>
      <c r="D86" s="902"/>
      <c r="E86" s="902"/>
      <c r="F86" s="902"/>
      <c r="G86" s="902"/>
      <c r="H86" s="902"/>
      <c r="I86" s="903"/>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04"/>
      <c r="R86" s="905"/>
      <c r="S86" s="138" t="str">
        <f>IFERROR(ROUNDDOWN(Q86*VLOOKUP(N86,【参考】数式用!$AR$2:$AW$50,MATCH(P86,【参考】数式用!$AT$4:$AW$4)+2,FALSE)*0.5, 0), "")</f>
        <v/>
      </c>
      <c r="T86" s="48"/>
      <c r="U86" s="140" t="str">
        <f>IFERROR(IF(AG86&lt;&gt;"",Q86*VLOOKUP(N86,【参考】数式用!$AG$2:$AL$50,MATCH(P86,【参考】数式用!$AI$4:$AL$4,0)+2,0), ""), "")</f>
        <v/>
      </c>
      <c r="V86" s="42"/>
      <c r="W86" s="906"/>
      <c r="X86" s="907"/>
      <c r="Y86" s="43"/>
      <c r="Z86" s="50"/>
      <c r="AA86" s="139" t="str">
        <f>IFERROR(IF(Y86="ー", "", ROUNDDOWN(Z86*VLOOKUP(N86,【参考】数式用!$AR$2:$AW$50,MATCH(Y86,【参考】数式用!$AT$4:$AW$4)+2,FALSE)*0.5, 0)), "")</f>
        <v/>
      </c>
      <c r="AB86" s="51"/>
      <c r="AC86" s="898" t="str">
        <f>IFERROR(IF(AG86&lt;&gt;"",Z86*VLOOKUP(N86,【参考】数式用!$AG$2:$AL$50,MATCH(Y86,【参考】数式用!$AI$4:$AL$4,0)+2,0), ""), "")</f>
        <v/>
      </c>
      <c r="AD86" s="89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1" t="str">
        <f>IF(基本情報入力シート!C112="","",基本情報入力シート!C112)</f>
        <v/>
      </c>
      <c r="C87" s="902"/>
      <c r="D87" s="902"/>
      <c r="E87" s="902"/>
      <c r="F87" s="902"/>
      <c r="G87" s="902"/>
      <c r="H87" s="902"/>
      <c r="I87" s="903"/>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04"/>
      <c r="R87" s="905"/>
      <c r="S87" s="138" t="str">
        <f>IFERROR(ROUNDDOWN(Q87*VLOOKUP(N87,【参考】数式用!$AR$2:$AW$50,MATCH(P87,【参考】数式用!$AT$4:$AW$4)+2,FALSE)*0.5, 0), "")</f>
        <v/>
      </c>
      <c r="T87" s="48"/>
      <c r="U87" s="140" t="str">
        <f>IFERROR(IF(AG87&lt;&gt;"",Q87*VLOOKUP(N87,【参考】数式用!$AG$2:$AL$50,MATCH(P87,【参考】数式用!$AI$4:$AL$4,0)+2,0), ""), "")</f>
        <v/>
      </c>
      <c r="V87" s="42"/>
      <c r="W87" s="906"/>
      <c r="X87" s="907"/>
      <c r="Y87" s="43"/>
      <c r="Z87" s="50"/>
      <c r="AA87" s="139" t="str">
        <f>IFERROR(IF(Y87="ー", "", ROUNDDOWN(Z87*VLOOKUP(N87,【参考】数式用!$AR$2:$AW$50,MATCH(Y87,【参考】数式用!$AT$4:$AW$4)+2,FALSE)*0.5, 0)), "")</f>
        <v/>
      </c>
      <c r="AB87" s="51"/>
      <c r="AC87" s="898" t="str">
        <f>IFERROR(IF(AG87&lt;&gt;"",Z87*VLOOKUP(N87,【参考】数式用!$AG$2:$AL$50,MATCH(Y87,【参考】数式用!$AI$4:$AL$4,0)+2,0), ""), "")</f>
        <v/>
      </c>
      <c r="AD87" s="89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1" t="str">
        <f>IF(基本情報入力シート!C113="","",基本情報入力シート!C113)</f>
        <v/>
      </c>
      <c r="C88" s="902"/>
      <c r="D88" s="902"/>
      <c r="E88" s="902"/>
      <c r="F88" s="902"/>
      <c r="G88" s="902"/>
      <c r="H88" s="902"/>
      <c r="I88" s="903"/>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04"/>
      <c r="R88" s="905"/>
      <c r="S88" s="138" t="str">
        <f>IFERROR(ROUNDDOWN(Q88*VLOOKUP(N88,【参考】数式用!$AR$2:$AW$50,MATCH(P88,【参考】数式用!$AT$4:$AW$4)+2,FALSE)*0.5, 0), "")</f>
        <v/>
      </c>
      <c r="T88" s="48"/>
      <c r="U88" s="140" t="str">
        <f>IFERROR(IF(AG88&lt;&gt;"",Q88*VLOOKUP(N88,【参考】数式用!$AG$2:$AL$50,MATCH(P88,【参考】数式用!$AI$4:$AL$4,0)+2,0), ""), "")</f>
        <v/>
      </c>
      <c r="V88" s="42"/>
      <c r="W88" s="906"/>
      <c r="X88" s="907"/>
      <c r="Y88" s="43"/>
      <c r="Z88" s="50"/>
      <c r="AA88" s="139" t="str">
        <f>IFERROR(IF(Y88="ー", "", ROUNDDOWN(Z88*VLOOKUP(N88,【参考】数式用!$AR$2:$AW$50,MATCH(Y88,【参考】数式用!$AT$4:$AW$4)+2,FALSE)*0.5, 0)), "")</f>
        <v/>
      </c>
      <c r="AB88" s="51"/>
      <c r="AC88" s="898" t="str">
        <f>IFERROR(IF(AG88&lt;&gt;"",Z88*VLOOKUP(N88,【参考】数式用!$AG$2:$AL$50,MATCH(Y88,【参考】数式用!$AI$4:$AL$4,0)+2,0), ""), "")</f>
        <v/>
      </c>
      <c r="AD88" s="89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1" t="str">
        <f>IF(基本情報入力シート!C114="","",基本情報入力シート!C114)</f>
        <v/>
      </c>
      <c r="C89" s="902"/>
      <c r="D89" s="902"/>
      <c r="E89" s="902"/>
      <c r="F89" s="902"/>
      <c r="G89" s="902"/>
      <c r="H89" s="902"/>
      <c r="I89" s="903"/>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04"/>
      <c r="R89" s="905"/>
      <c r="S89" s="138" t="str">
        <f>IFERROR(ROUNDDOWN(Q89*VLOOKUP(N89,【参考】数式用!$AR$2:$AW$50,MATCH(P89,【参考】数式用!$AT$4:$AW$4)+2,FALSE)*0.5, 0), "")</f>
        <v/>
      </c>
      <c r="T89" s="48"/>
      <c r="U89" s="140" t="str">
        <f>IFERROR(IF(AG89&lt;&gt;"",Q89*VLOOKUP(N89,【参考】数式用!$AG$2:$AL$50,MATCH(P89,【参考】数式用!$AI$4:$AL$4,0)+2,0), ""), "")</f>
        <v/>
      </c>
      <c r="V89" s="42"/>
      <c r="W89" s="906"/>
      <c r="X89" s="907"/>
      <c r="Y89" s="43"/>
      <c r="Z89" s="50"/>
      <c r="AA89" s="139" t="str">
        <f>IFERROR(IF(Y89="ー", "", ROUNDDOWN(Z89*VLOOKUP(N89,【参考】数式用!$AR$2:$AW$50,MATCH(Y89,【参考】数式用!$AT$4:$AW$4)+2,FALSE)*0.5, 0)), "")</f>
        <v/>
      </c>
      <c r="AB89" s="51"/>
      <c r="AC89" s="898" t="str">
        <f>IFERROR(IF(AG89&lt;&gt;"",Z89*VLOOKUP(N89,【参考】数式用!$AG$2:$AL$50,MATCH(Y89,【参考】数式用!$AI$4:$AL$4,0)+2,0), ""), "")</f>
        <v/>
      </c>
      <c r="AD89" s="89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1" t="str">
        <f>IF(基本情報入力シート!C115="","",基本情報入力シート!C115)</f>
        <v/>
      </c>
      <c r="C90" s="902"/>
      <c r="D90" s="902"/>
      <c r="E90" s="902"/>
      <c r="F90" s="902"/>
      <c r="G90" s="902"/>
      <c r="H90" s="902"/>
      <c r="I90" s="903"/>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04"/>
      <c r="R90" s="905"/>
      <c r="S90" s="138" t="str">
        <f>IFERROR(ROUNDDOWN(Q90*VLOOKUP(N90,【参考】数式用!$AR$2:$AW$50,MATCH(P90,【参考】数式用!$AT$4:$AW$4)+2,FALSE)*0.5, 0), "")</f>
        <v/>
      </c>
      <c r="T90" s="48"/>
      <c r="U90" s="140" t="str">
        <f>IFERROR(IF(AG90&lt;&gt;"",Q90*VLOOKUP(N90,【参考】数式用!$AG$2:$AL$50,MATCH(P90,【参考】数式用!$AI$4:$AL$4,0)+2,0), ""), "")</f>
        <v/>
      </c>
      <c r="V90" s="42"/>
      <c r="W90" s="906"/>
      <c r="X90" s="907"/>
      <c r="Y90" s="43"/>
      <c r="Z90" s="50"/>
      <c r="AA90" s="139" t="str">
        <f>IFERROR(IF(Y90="ー", "", ROUNDDOWN(Z90*VLOOKUP(N90,【参考】数式用!$AR$2:$AW$50,MATCH(Y90,【参考】数式用!$AT$4:$AW$4)+2,FALSE)*0.5, 0)), "")</f>
        <v/>
      </c>
      <c r="AB90" s="51"/>
      <c r="AC90" s="898" t="str">
        <f>IFERROR(IF(AG90&lt;&gt;"",Z90*VLOOKUP(N90,【参考】数式用!$AG$2:$AL$50,MATCH(Y90,【参考】数式用!$AI$4:$AL$4,0)+2,0), ""), "")</f>
        <v/>
      </c>
      <c r="AD90" s="89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1" t="str">
        <f>IF(基本情報入力シート!C116="","",基本情報入力シート!C116)</f>
        <v/>
      </c>
      <c r="C91" s="902"/>
      <c r="D91" s="902"/>
      <c r="E91" s="902"/>
      <c r="F91" s="902"/>
      <c r="G91" s="902"/>
      <c r="H91" s="902"/>
      <c r="I91" s="903"/>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04"/>
      <c r="R91" s="905"/>
      <c r="S91" s="138" t="str">
        <f>IFERROR(ROUNDDOWN(Q91*VLOOKUP(N91,【参考】数式用!$AR$2:$AW$50,MATCH(P91,【参考】数式用!$AT$4:$AW$4)+2,FALSE)*0.5, 0), "")</f>
        <v/>
      </c>
      <c r="T91" s="48"/>
      <c r="U91" s="140" t="str">
        <f>IFERROR(IF(AG91&lt;&gt;"",Q91*VLOOKUP(N91,【参考】数式用!$AG$2:$AL$50,MATCH(P91,【参考】数式用!$AI$4:$AL$4,0)+2,0), ""), "")</f>
        <v/>
      </c>
      <c r="V91" s="42"/>
      <c r="W91" s="906"/>
      <c r="X91" s="907"/>
      <c r="Y91" s="43"/>
      <c r="Z91" s="50"/>
      <c r="AA91" s="139" t="str">
        <f>IFERROR(IF(Y91="ー", "", ROUNDDOWN(Z91*VLOOKUP(N91,【参考】数式用!$AR$2:$AW$50,MATCH(Y91,【参考】数式用!$AT$4:$AW$4)+2,FALSE)*0.5, 0)), "")</f>
        <v/>
      </c>
      <c r="AB91" s="51"/>
      <c r="AC91" s="898" t="str">
        <f>IFERROR(IF(AG91&lt;&gt;"",Z91*VLOOKUP(N91,【参考】数式用!$AG$2:$AL$50,MATCH(Y91,【参考】数式用!$AI$4:$AL$4,0)+2,0), ""), "")</f>
        <v/>
      </c>
      <c r="AD91" s="89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1" t="str">
        <f>IF(基本情報入力シート!C117="","",基本情報入力シート!C117)</f>
        <v/>
      </c>
      <c r="C92" s="902"/>
      <c r="D92" s="902"/>
      <c r="E92" s="902"/>
      <c r="F92" s="902"/>
      <c r="G92" s="902"/>
      <c r="H92" s="902"/>
      <c r="I92" s="903"/>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04"/>
      <c r="R92" s="905"/>
      <c r="S92" s="138" t="str">
        <f>IFERROR(ROUNDDOWN(Q92*VLOOKUP(N92,【参考】数式用!$AR$2:$AW$50,MATCH(P92,【参考】数式用!$AT$4:$AW$4)+2,FALSE)*0.5, 0), "")</f>
        <v/>
      </c>
      <c r="T92" s="48"/>
      <c r="U92" s="140" t="str">
        <f>IFERROR(IF(AG92&lt;&gt;"",Q92*VLOOKUP(N92,【参考】数式用!$AG$2:$AL$50,MATCH(P92,【参考】数式用!$AI$4:$AL$4,0)+2,0), ""), "")</f>
        <v/>
      </c>
      <c r="V92" s="42"/>
      <c r="W92" s="906"/>
      <c r="X92" s="907"/>
      <c r="Y92" s="43"/>
      <c r="Z92" s="50"/>
      <c r="AA92" s="139" t="str">
        <f>IFERROR(IF(Y92="ー", "", ROUNDDOWN(Z92*VLOOKUP(N92,【参考】数式用!$AR$2:$AW$50,MATCH(Y92,【参考】数式用!$AT$4:$AW$4)+2,FALSE)*0.5, 0)), "")</f>
        <v/>
      </c>
      <c r="AB92" s="51"/>
      <c r="AC92" s="898" t="str">
        <f>IFERROR(IF(AG92&lt;&gt;"",Z92*VLOOKUP(N92,【参考】数式用!$AG$2:$AL$50,MATCH(Y92,【参考】数式用!$AI$4:$AL$4,0)+2,0), ""), "")</f>
        <v/>
      </c>
      <c r="AD92" s="89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1" t="str">
        <f>IF(基本情報入力シート!C118="","",基本情報入力シート!C118)</f>
        <v/>
      </c>
      <c r="C93" s="902"/>
      <c r="D93" s="902"/>
      <c r="E93" s="902"/>
      <c r="F93" s="902"/>
      <c r="G93" s="902"/>
      <c r="H93" s="902"/>
      <c r="I93" s="903"/>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04"/>
      <c r="R93" s="905"/>
      <c r="S93" s="138" t="str">
        <f>IFERROR(ROUNDDOWN(Q93*VLOOKUP(N93,【参考】数式用!$AR$2:$AW$50,MATCH(P93,【参考】数式用!$AT$4:$AW$4)+2,FALSE)*0.5, 0), "")</f>
        <v/>
      </c>
      <c r="T93" s="48"/>
      <c r="U93" s="140" t="str">
        <f>IFERROR(IF(AG93&lt;&gt;"",Q93*VLOOKUP(N93,【参考】数式用!$AG$2:$AL$50,MATCH(P93,【参考】数式用!$AI$4:$AL$4,0)+2,0), ""), "")</f>
        <v/>
      </c>
      <c r="V93" s="42"/>
      <c r="W93" s="906"/>
      <c r="X93" s="907"/>
      <c r="Y93" s="43"/>
      <c r="Z93" s="50"/>
      <c r="AA93" s="139" t="str">
        <f>IFERROR(IF(Y93="ー", "", ROUNDDOWN(Z93*VLOOKUP(N93,【参考】数式用!$AR$2:$AW$50,MATCH(Y93,【参考】数式用!$AT$4:$AW$4)+2,FALSE)*0.5, 0)), "")</f>
        <v/>
      </c>
      <c r="AB93" s="51"/>
      <c r="AC93" s="898" t="str">
        <f>IFERROR(IF(AG93&lt;&gt;"",Z93*VLOOKUP(N93,【参考】数式用!$AG$2:$AL$50,MATCH(Y93,【参考】数式用!$AI$4:$AL$4,0)+2,0), ""), "")</f>
        <v/>
      </c>
      <c r="AD93" s="89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1" t="str">
        <f>IF(基本情報入力シート!C119="","",基本情報入力シート!C119)</f>
        <v/>
      </c>
      <c r="C94" s="902"/>
      <c r="D94" s="902"/>
      <c r="E94" s="902"/>
      <c r="F94" s="902"/>
      <c r="G94" s="902"/>
      <c r="H94" s="902"/>
      <c r="I94" s="903"/>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04"/>
      <c r="R94" s="905"/>
      <c r="S94" s="138" t="str">
        <f>IFERROR(ROUNDDOWN(Q94*VLOOKUP(N94,【参考】数式用!$AR$2:$AW$50,MATCH(P94,【参考】数式用!$AT$4:$AW$4)+2,FALSE)*0.5, 0), "")</f>
        <v/>
      </c>
      <c r="T94" s="48"/>
      <c r="U94" s="140" t="str">
        <f>IFERROR(IF(AG94&lt;&gt;"",Q94*VLOOKUP(N94,【参考】数式用!$AG$2:$AL$50,MATCH(P94,【参考】数式用!$AI$4:$AL$4,0)+2,0), ""), "")</f>
        <v/>
      </c>
      <c r="V94" s="42"/>
      <c r="W94" s="906"/>
      <c r="X94" s="907"/>
      <c r="Y94" s="43"/>
      <c r="Z94" s="50"/>
      <c r="AA94" s="139" t="str">
        <f>IFERROR(IF(Y94="ー", "", ROUNDDOWN(Z94*VLOOKUP(N94,【参考】数式用!$AR$2:$AW$50,MATCH(Y94,【参考】数式用!$AT$4:$AW$4)+2,FALSE)*0.5, 0)), "")</f>
        <v/>
      </c>
      <c r="AB94" s="51"/>
      <c r="AC94" s="898" t="str">
        <f>IFERROR(IF(AG94&lt;&gt;"",Z94*VLOOKUP(N94,【参考】数式用!$AG$2:$AL$50,MATCH(Y94,【参考】数式用!$AI$4:$AL$4,0)+2,0), ""), "")</f>
        <v/>
      </c>
      <c r="AD94" s="89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1" t="str">
        <f>IF(基本情報入力シート!C120="","",基本情報入力シート!C120)</f>
        <v/>
      </c>
      <c r="C95" s="902"/>
      <c r="D95" s="902"/>
      <c r="E95" s="902"/>
      <c r="F95" s="902"/>
      <c r="G95" s="902"/>
      <c r="H95" s="902"/>
      <c r="I95" s="903"/>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04"/>
      <c r="R95" s="905"/>
      <c r="S95" s="138" t="str">
        <f>IFERROR(ROUNDDOWN(Q95*VLOOKUP(N95,【参考】数式用!$AR$2:$AW$50,MATCH(P95,【参考】数式用!$AT$4:$AW$4)+2,FALSE)*0.5, 0), "")</f>
        <v/>
      </c>
      <c r="T95" s="48"/>
      <c r="U95" s="140" t="str">
        <f>IFERROR(IF(AG95&lt;&gt;"",Q95*VLOOKUP(N95,【参考】数式用!$AG$2:$AL$50,MATCH(P95,【参考】数式用!$AI$4:$AL$4,0)+2,0), ""), "")</f>
        <v/>
      </c>
      <c r="V95" s="42"/>
      <c r="W95" s="906"/>
      <c r="X95" s="907"/>
      <c r="Y95" s="43"/>
      <c r="Z95" s="50"/>
      <c r="AA95" s="139" t="str">
        <f>IFERROR(IF(Y95="ー", "", ROUNDDOWN(Z95*VLOOKUP(N95,【参考】数式用!$AR$2:$AW$50,MATCH(Y95,【参考】数式用!$AT$4:$AW$4)+2,FALSE)*0.5, 0)), "")</f>
        <v/>
      </c>
      <c r="AB95" s="51"/>
      <c r="AC95" s="898" t="str">
        <f>IFERROR(IF(AG95&lt;&gt;"",Z95*VLOOKUP(N95,【参考】数式用!$AG$2:$AL$50,MATCH(Y95,【参考】数式用!$AI$4:$AL$4,0)+2,0), ""), "")</f>
        <v/>
      </c>
      <c r="AD95" s="89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1" t="str">
        <f>IF(基本情報入力シート!C121="","",基本情報入力シート!C121)</f>
        <v/>
      </c>
      <c r="C96" s="902"/>
      <c r="D96" s="902"/>
      <c r="E96" s="902"/>
      <c r="F96" s="902"/>
      <c r="G96" s="902"/>
      <c r="H96" s="902"/>
      <c r="I96" s="903"/>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04"/>
      <c r="R96" s="905"/>
      <c r="S96" s="138" t="str">
        <f>IFERROR(ROUNDDOWN(Q96*VLOOKUP(N96,【参考】数式用!$AR$2:$AW$50,MATCH(P96,【参考】数式用!$AT$4:$AW$4)+2,FALSE)*0.5, 0), "")</f>
        <v/>
      </c>
      <c r="T96" s="48"/>
      <c r="U96" s="140" t="str">
        <f>IFERROR(IF(AG96&lt;&gt;"",Q96*VLOOKUP(N96,【参考】数式用!$AG$2:$AL$50,MATCH(P96,【参考】数式用!$AI$4:$AL$4,0)+2,0), ""), "")</f>
        <v/>
      </c>
      <c r="V96" s="42"/>
      <c r="W96" s="906"/>
      <c r="X96" s="907"/>
      <c r="Y96" s="43"/>
      <c r="Z96" s="50"/>
      <c r="AA96" s="139" t="str">
        <f>IFERROR(IF(Y96="ー", "", ROUNDDOWN(Z96*VLOOKUP(N96,【参考】数式用!$AR$2:$AW$50,MATCH(Y96,【参考】数式用!$AT$4:$AW$4)+2,FALSE)*0.5, 0)), "")</f>
        <v/>
      </c>
      <c r="AB96" s="51"/>
      <c r="AC96" s="898" t="str">
        <f>IFERROR(IF(AG96&lt;&gt;"",Z96*VLOOKUP(N96,【参考】数式用!$AG$2:$AL$50,MATCH(Y96,【参考】数式用!$AI$4:$AL$4,0)+2,0), ""), "")</f>
        <v/>
      </c>
      <c r="AD96" s="89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1" t="str">
        <f>IF(基本情報入力シート!C122="","",基本情報入力シート!C122)</f>
        <v/>
      </c>
      <c r="C97" s="902"/>
      <c r="D97" s="902"/>
      <c r="E97" s="902"/>
      <c r="F97" s="902"/>
      <c r="G97" s="902"/>
      <c r="H97" s="902"/>
      <c r="I97" s="903"/>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04"/>
      <c r="R97" s="905"/>
      <c r="S97" s="138" t="str">
        <f>IFERROR(ROUNDDOWN(Q97*VLOOKUP(N97,【参考】数式用!$AR$2:$AW$50,MATCH(P97,【参考】数式用!$AT$4:$AW$4)+2,FALSE)*0.5, 0), "")</f>
        <v/>
      </c>
      <c r="T97" s="48"/>
      <c r="U97" s="140" t="str">
        <f>IFERROR(IF(AG97&lt;&gt;"",Q97*VLOOKUP(N97,【参考】数式用!$AG$2:$AL$50,MATCH(P97,【参考】数式用!$AI$4:$AL$4,0)+2,0), ""), "")</f>
        <v/>
      </c>
      <c r="V97" s="42"/>
      <c r="W97" s="906"/>
      <c r="X97" s="907"/>
      <c r="Y97" s="43"/>
      <c r="Z97" s="50"/>
      <c r="AA97" s="139" t="str">
        <f>IFERROR(IF(Y97="ー", "", ROUNDDOWN(Z97*VLOOKUP(N97,【参考】数式用!$AR$2:$AW$50,MATCH(Y97,【参考】数式用!$AT$4:$AW$4)+2,FALSE)*0.5, 0)), "")</f>
        <v/>
      </c>
      <c r="AB97" s="51"/>
      <c r="AC97" s="898" t="str">
        <f>IFERROR(IF(AG97&lt;&gt;"",Z97*VLOOKUP(N97,【参考】数式用!$AG$2:$AL$50,MATCH(Y97,【参考】数式用!$AI$4:$AL$4,0)+2,0), ""), "")</f>
        <v/>
      </c>
      <c r="AD97" s="89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1" t="str">
        <f>IF(基本情報入力シート!C123="","",基本情報入力シート!C123)</f>
        <v/>
      </c>
      <c r="C98" s="902"/>
      <c r="D98" s="902"/>
      <c r="E98" s="902"/>
      <c r="F98" s="902"/>
      <c r="G98" s="902"/>
      <c r="H98" s="902"/>
      <c r="I98" s="903"/>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04"/>
      <c r="R98" s="905"/>
      <c r="S98" s="138" t="str">
        <f>IFERROR(ROUNDDOWN(Q98*VLOOKUP(N98,【参考】数式用!$AR$2:$AW$50,MATCH(P98,【参考】数式用!$AT$4:$AW$4)+2,FALSE)*0.5, 0), "")</f>
        <v/>
      </c>
      <c r="T98" s="48"/>
      <c r="U98" s="140" t="str">
        <f>IFERROR(IF(AG98&lt;&gt;"",Q98*VLOOKUP(N98,【参考】数式用!$AG$2:$AL$50,MATCH(P98,【参考】数式用!$AI$4:$AL$4,0)+2,0), ""), "")</f>
        <v/>
      </c>
      <c r="V98" s="42"/>
      <c r="W98" s="906"/>
      <c r="X98" s="907"/>
      <c r="Y98" s="43"/>
      <c r="Z98" s="50"/>
      <c r="AA98" s="139" t="str">
        <f>IFERROR(IF(Y98="ー", "", ROUNDDOWN(Z98*VLOOKUP(N98,【参考】数式用!$AR$2:$AW$50,MATCH(Y98,【参考】数式用!$AT$4:$AW$4)+2,FALSE)*0.5, 0)), "")</f>
        <v/>
      </c>
      <c r="AB98" s="51"/>
      <c r="AC98" s="898" t="str">
        <f>IFERROR(IF(AG98&lt;&gt;"",Z98*VLOOKUP(N98,【参考】数式用!$AG$2:$AL$50,MATCH(Y98,【参考】数式用!$AI$4:$AL$4,0)+2,0), ""), "")</f>
        <v/>
      </c>
      <c r="AD98" s="89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1" t="str">
        <f>IF(基本情報入力シート!C124="","",基本情報入力シート!C124)</f>
        <v/>
      </c>
      <c r="C99" s="902"/>
      <c r="D99" s="902"/>
      <c r="E99" s="902"/>
      <c r="F99" s="902"/>
      <c r="G99" s="902"/>
      <c r="H99" s="902"/>
      <c r="I99" s="903"/>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04"/>
      <c r="R99" s="905"/>
      <c r="S99" s="138" t="str">
        <f>IFERROR(ROUNDDOWN(Q99*VLOOKUP(N99,【参考】数式用!$AR$2:$AW$50,MATCH(P99,【参考】数式用!$AT$4:$AW$4)+2,FALSE)*0.5, 0), "")</f>
        <v/>
      </c>
      <c r="T99" s="48"/>
      <c r="U99" s="140" t="str">
        <f>IFERROR(IF(AG99&lt;&gt;"",Q99*VLOOKUP(N99,【参考】数式用!$AG$2:$AL$50,MATCH(P99,【参考】数式用!$AI$4:$AL$4,0)+2,0), ""), "")</f>
        <v/>
      </c>
      <c r="V99" s="42"/>
      <c r="W99" s="906"/>
      <c r="X99" s="907"/>
      <c r="Y99" s="43"/>
      <c r="Z99" s="50"/>
      <c r="AA99" s="139" t="str">
        <f>IFERROR(IF(Y99="ー", "", ROUNDDOWN(Z99*VLOOKUP(N99,【参考】数式用!$AR$2:$AW$50,MATCH(Y99,【参考】数式用!$AT$4:$AW$4)+2,FALSE)*0.5, 0)), "")</f>
        <v/>
      </c>
      <c r="AB99" s="51"/>
      <c r="AC99" s="898" t="str">
        <f>IFERROR(IF(AG99&lt;&gt;"",Z99*VLOOKUP(N99,【参考】数式用!$AG$2:$AL$50,MATCH(Y99,【参考】数式用!$AI$4:$AL$4,0)+2,0), ""), "")</f>
        <v/>
      </c>
      <c r="AD99" s="89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1" t="str">
        <f>IF(基本情報入力シート!C125="","",基本情報入力シート!C125)</f>
        <v/>
      </c>
      <c r="C100" s="902"/>
      <c r="D100" s="902"/>
      <c r="E100" s="902"/>
      <c r="F100" s="902"/>
      <c r="G100" s="902"/>
      <c r="H100" s="902"/>
      <c r="I100" s="903"/>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04"/>
      <c r="R100" s="905"/>
      <c r="S100" s="138" t="str">
        <f>IFERROR(ROUNDDOWN(Q100*VLOOKUP(N100,【参考】数式用!$AR$2:$AW$50,MATCH(P100,【参考】数式用!$AT$4:$AW$4)+2,FALSE)*0.5, 0), "")</f>
        <v/>
      </c>
      <c r="T100" s="48"/>
      <c r="U100" s="140" t="str">
        <f>IFERROR(IF(AG100&lt;&gt;"",Q100*VLOOKUP(N100,【参考】数式用!$AG$2:$AL$50,MATCH(P100,【参考】数式用!$AI$4:$AL$4,0)+2,0), ""), "")</f>
        <v/>
      </c>
      <c r="V100" s="42"/>
      <c r="W100" s="906"/>
      <c r="X100" s="907"/>
      <c r="Y100" s="43"/>
      <c r="Z100" s="50"/>
      <c r="AA100" s="139" t="str">
        <f>IFERROR(IF(Y100="ー", "", ROUNDDOWN(Z100*VLOOKUP(N100,【参考】数式用!$AR$2:$AW$50,MATCH(Y100,【参考】数式用!$AT$4:$AW$4)+2,FALSE)*0.5, 0)), "")</f>
        <v/>
      </c>
      <c r="AB100" s="51"/>
      <c r="AC100" s="898" t="str">
        <f>IFERROR(IF(AG100&lt;&gt;"",Z100*VLOOKUP(N100,【参考】数式用!$AG$2:$AL$50,MATCH(Y100,【参考】数式用!$AI$4:$AL$4,0)+2,0), ""), "")</f>
        <v/>
      </c>
      <c r="AD100" s="89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1" t="str">
        <f>IF(基本情報入力シート!C126="","",基本情報入力シート!C126)</f>
        <v/>
      </c>
      <c r="C101" s="902"/>
      <c r="D101" s="902"/>
      <c r="E101" s="902"/>
      <c r="F101" s="902"/>
      <c r="G101" s="902"/>
      <c r="H101" s="902"/>
      <c r="I101" s="903"/>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04"/>
      <c r="R101" s="905"/>
      <c r="S101" s="138" t="str">
        <f>IFERROR(ROUNDDOWN(Q101*VLOOKUP(N101,【参考】数式用!$AR$2:$AW$50,MATCH(P101,【参考】数式用!$AT$4:$AW$4)+2,FALSE)*0.5, 0), "")</f>
        <v/>
      </c>
      <c r="T101" s="48"/>
      <c r="U101" s="140" t="str">
        <f>IFERROR(IF(AG101&lt;&gt;"",Q101*VLOOKUP(N101,【参考】数式用!$AG$2:$AL$50,MATCH(P101,【参考】数式用!$AI$4:$AL$4,0)+2,0), ""), "")</f>
        <v/>
      </c>
      <c r="V101" s="42"/>
      <c r="W101" s="906"/>
      <c r="X101" s="907"/>
      <c r="Y101" s="43"/>
      <c r="Z101" s="50"/>
      <c r="AA101" s="139" t="str">
        <f>IFERROR(IF(Y101="ー", "", ROUNDDOWN(Z101*VLOOKUP(N101,【参考】数式用!$AR$2:$AW$50,MATCH(Y101,【参考】数式用!$AT$4:$AW$4)+2,FALSE)*0.5, 0)), "")</f>
        <v/>
      </c>
      <c r="AB101" s="51"/>
      <c r="AC101" s="898" t="str">
        <f>IFERROR(IF(AG101&lt;&gt;"",Z101*VLOOKUP(N101,【参考】数式用!$AG$2:$AL$50,MATCH(Y101,【参考】数式用!$AI$4:$AL$4,0)+2,0), ""), "")</f>
        <v/>
      </c>
      <c r="AD101" s="89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1" t="str">
        <f>IF(基本情報入力シート!C127="","",基本情報入力シート!C127)</f>
        <v/>
      </c>
      <c r="C102" s="902"/>
      <c r="D102" s="902"/>
      <c r="E102" s="902"/>
      <c r="F102" s="902"/>
      <c r="G102" s="902"/>
      <c r="H102" s="902"/>
      <c r="I102" s="903"/>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04"/>
      <c r="R102" s="905"/>
      <c r="S102" s="138" t="str">
        <f>IFERROR(ROUNDDOWN(Q102*VLOOKUP(N102,【参考】数式用!$AR$2:$AW$50,MATCH(P102,【参考】数式用!$AT$4:$AW$4)+2,FALSE)*0.5, 0), "")</f>
        <v/>
      </c>
      <c r="T102" s="48"/>
      <c r="U102" s="140" t="str">
        <f>IFERROR(IF(AG102&lt;&gt;"",Q102*VLOOKUP(N102,【参考】数式用!$AG$2:$AL$50,MATCH(P102,【参考】数式用!$AI$4:$AL$4,0)+2,0), ""), "")</f>
        <v/>
      </c>
      <c r="V102" s="42"/>
      <c r="W102" s="906"/>
      <c r="X102" s="907"/>
      <c r="Y102" s="43"/>
      <c r="Z102" s="50"/>
      <c r="AA102" s="139" t="str">
        <f>IFERROR(IF(Y102="ー", "", ROUNDDOWN(Z102*VLOOKUP(N102,【参考】数式用!$AR$2:$AW$50,MATCH(Y102,【参考】数式用!$AT$4:$AW$4)+2,FALSE)*0.5, 0)), "")</f>
        <v/>
      </c>
      <c r="AB102" s="51"/>
      <c r="AC102" s="898" t="str">
        <f>IFERROR(IF(AG102&lt;&gt;"",Z102*VLOOKUP(N102,【参考】数式用!$AG$2:$AL$50,MATCH(Y102,【参考】数式用!$AI$4:$AL$4,0)+2,0), ""), "")</f>
        <v/>
      </c>
      <c r="AD102" s="89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1" t="str">
        <f>IF(基本情報入力シート!C128="","",基本情報入力シート!C128)</f>
        <v/>
      </c>
      <c r="C103" s="902"/>
      <c r="D103" s="902"/>
      <c r="E103" s="902"/>
      <c r="F103" s="902"/>
      <c r="G103" s="902"/>
      <c r="H103" s="902"/>
      <c r="I103" s="903"/>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04"/>
      <c r="R103" s="905"/>
      <c r="S103" s="138" t="str">
        <f>IFERROR(ROUNDDOWN(Q103*VLOOKUP(N103,【参考】数式用!$AR$2:$AW$50,MATCH(P103,【参考】数式用!$AT$4:$AW$4)+2,FALSE)*0.5, 0), "")</f>
        <v/>
      </c>
      <c r="T103" s="48"/>
      <c r="U103" s="140" t="str">
        <f>IFERROR(IF(AG103&lt;&gt;"",Q103*VLOOKUP(N103,【参考】数式用!$AG$2:$AL$50,MATCH(P103,【参考】数式用!$AI$4:$AL$4,0)+2,0), ""), "")</f>
        <v/>
      </c>
      <c r="V103" s="42"/>
      <c r="W103" s="906"/>
      <c r="X103" s="907"/>
      <c r="Y103" s="43"/>
      <c r="Z103" s="50"/>
      <c r="AA103" s="139" t="str">
        <f>IFERROR(IF(Y103="ー", "", ROUNDDOWN(Z103*VLOOKUP(N103,【参考】数式用!$AR$2:$AW$50,MATCH(Y103,【参考】数式用!$AT$4:$AW$4)+2,FALSE)*0.5, 0)), "")</f>
        <v/>
      </c>
      <c r="AB103" s="51"/>
      <c r="AC103" s="898" t="str">
        <f>IFERROR(IF(AG103&lt;&gt;"",Z103*VLOOKUP(N103,【参考】数式用!$AG$2:$AL$50,MATCH(Y103,【参考】数式用!$AI$4:$AL$4,0)+2,0), ""), "")</f>
        <v/>
      </c>
      <c r="AD103" s="89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1" t="str">
        <f>IF(基本情報入力シート!C129="","",基本情報入力シート!C129)</f>
        <v/>
      </c>
      <c r="C104" s="902"/>
      <c r="D104" s="902"/>
      <c r="E104" s="902"/>
      <c r="F104" s="902"/>
      <c r="G104" s="902"/>
      <c r="H104" s="902"/>
      <c r="I104" s="903"/>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04"/>
      <c r="R104" s="905"/>
      <c r="S104" s="138" t="str">
        <f>IFERROR(ROUNDDOWN(Q104*VLOOKUP(N104,【参考】数式用!$AR$2:$AW$50,MATCH(P104,【参考】数式用!$AT$4:$AW$4)+2,FALSE)*0.5, 0), "")</f>
        <v/>
      </c>
      <c r="T104" s="48"/>
      <c r="U104" s="140" t="str">
        <f>IFERROR(IF(AG104&lt;&gt;"",Q104*VLOOKUP(N104,【参考】数式用!$AG$2:$AL$50,MATCH(P104,【参考】数式用!$AI$4:$AL$4,0)+2,0), ""), "")</f>
        <v/>
      </c>
      <c r="V104" s="42"/>
      <c r="W104" s="906"/>
      <c r="X104" s="907"/>
      <c r="Y104" s="43"/>
      <c r="Z104" s="50"/>
      <c r="AA104" s="139" t="str">
        <f>IFERROR(IF(Y104="ー", "", ROUNDDOWN(Z104*VLOOKUP(N104,【参考】数式用!$AR$2:$AW$50,MATCH(Y104,【参考】数式用!$AT$4:$AW$4)+2,FALSE)*0.5, 0)), "")</f>
        <v/>
      </c>
      <c r="AB104" s="51"/>
      <c r="AC104" s="898" t="str">
        <f>IFERROR(IF(AG104&lt;&gt;"",Z104*VLOOKUP(N104,【参考】数式用!$AG$2:$AL$50,MATCH(Y104,【参考】数式用!$AI$4:$AL$4,0)+2,0), ""), "")</f>
        <v/>
      </c>
      <c r="AD104" s="89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1" t="str">
        <f>IF(基本情報入力シート!C130="","",基本情報入力シート!C130)</f>
        <v/>
      </c>
      <c r="C105" s="902"/>
      <c r="D105" s="902"/>
      <c r="E105" s="902"/>
      <c r="F105" s="902"/>
      <c r="G105" s="902"/>
      <c r="H105" s="902"/>
      <c r="I105" s="903"/>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04"/>
      <c r="R105" s="905"/>
      <c r="S105" s="138" t="str">
        <f>IFERROR(ROUNDDOWN(Q105*VLOOKUP(N105,【参考】数式用!$AR$2:$AW$50,MATCH(P105,【参考】数式用!$AT$4:$AW$4)+2,FALSE)*0.5, 0), "")</f>
        <v/>
      </c>
      <c r="T105" s="48"/>
      <c r="U105" s="140" t="str">
        <f>IFERROR(IF(AG105&lt;&gt;"",Q105*VLOOKUP(N105,【参考】数式用!$AG$2:$AL$50,MATCH(P105,【参考】数式用!$AI$4:$AL$4,0)+2,0), ""), "")</f>
        <v/>
      </c>
      <c r="V105" s="42"/>
      <c r="W105" s="906"/>
      <c r="X105" s="907"/>
      <c r="Y105" s="43"/>
      <c r="Z105" s="50"/>
      <c r="AA105" s="139" t="str">
        <f>IFERROR(IF(Y105="ー", "", ROUNDDOWN(Z105*VLOOKUP(N105,【参考】数式用!$AR$2:$AW$50,MATCH(Y105,【参考】数式用!$AT$4:$AW$4)+2,FALSE)*0.5, 0)), "")</f>
        <v/>
      </c>
      <c r="AB105" s="51"/>
      <c r="AC105" s="898" t="str">
        <f>IFERROR(IF(AG105&lt;&gt;"",Z105*VLOOKUP(N105,【参考】数式用!$AG$2:$AL$50,MATCH(Y105,【参考】数式用!$AI$4:$AL$4,0)+2,0), ""), "")</f>
        <v/>
      </c>
      <c r="AD105" s="89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1" t="str">
        <f>IF(基本情報入力シート!C131="","",基本情報入力シート!C131)</f>
        <v/>
      </c>
      <c r="C106" s="902"/>
      <c r="D106" s="902"/>
      <c r="E106" s="902"/>
      <c r="F106" s="902"/>
      <c r="G106" s="902"/>
      <c r="H106" s="902"/>
      <c r="I106" s="903"/>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04"/>
      <c r="R106" s="905"/>
      <c r="S106" s="138" t="str">
        <f>IFERROR(ROUNDDOWN(Q106*VLOOKUP(N106,【参考】数式用!$AR$2:$AW$50,MATCH(P106,【参考】数式用!$AT$4:$AW$4)+2,FALSE)*0.5, 0), "")</f>
        <v/>
      </c>
      <c r="T106" s="48"/>
      <c r="U106" s="140" t="str">
        <f>IFERROR(IF(AG106&lt;&gt;"",Q106*VLOOKUP(N106,【参考】数式用!$AG$2:$AL$50,MATCH(P106,【参考】数式用!$AI$4:$AL$4,0)+2,0), ""), "")</f>
        <v/>
      </c>
      <c r="V106" s="42"/>
      <c r="W106" s="906"/>
      <c r="X106" s="907"/>
      <c r="Y106" s="43"/>
      <c r="Z106" s="50"/>
      <c r="AA106" s="139" t="str">
        <f>IFERROR(IF(Y106="ー", "", ROUNDDOWN(Z106*VLOOKUP(N106,【参考】数式用!$AR$2:$AW$50,MATCH(Y106,【参考】数式用!$AT$4:$AW$4)+2,FALSE)*0.5, 0)), "")</f>
        <v/>
      </c>
      <c r="AB106" s="51"/>
      <c r="AC106" s="898" t="str">
        <f>IFERROR(IF(AG106&lt;&gt;"",Z106*VLOOKUP(N106,【参考】数式用!$AG$2:$AL$50,MATCH(Y106,【参考】数式用!$AI$4:$AL$4,0)+2,0), ""), "")</f>
        <v/>
      </c>
      <c r="AD106" s="89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1" t="str">
        <f>IF(基本情報入力シート!C132="","",基本情報入力シート!C132)</f>
        <v/>
      </c>
      <c r="C107" s="902"/>
      <c r="D107" s="902"/>
      <c r="E107" s="902"/>
      <c r="F107" s="902"/>
      <c r="G107" s="902"/>
      <c r="H107" s="902"/>
      <c r="I107" s="903"/>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04"/>
      <c r="R107" s="905"/>
      <c r="S107" s="138" t="str">
        <f>IFERROR(ROUNDDOWN(Q107*VLOOKUP(N107,【参考】数式用!$AR$2:$AW$50,MATCH(P107,【参考】数式用!$AT$4:$AW$4)+2,FALSE)*0.5, 0), "")</f>
        <v/>
      </c>
      <c r="T107" s="48"/>
      <c r="U107" s="140" t="str">
        <f>IFERROR(IF(AG107&lt;&gt;"",Q107*VLOOKUP(N107,【参考】数式用!$AG$2:$AL$50,MATCH(P107,【参考】数式用!$AI$4:$AL$4,0)+2,0), ""), "")</f>
        <v/>
      </c>
      <c r="V107" s="42"/>
      <c r="W107" s="906"/>
      <c r="X107" s="907"/>
      <c r="Y107" s="43"/>
      <c r="Z107" s="50"/>
      <c r="AA107" s="139" t="str">
        <f>IFERROR(IF(Y107="ー", "", ROUNDDOWN(Z107*VLOOKUP(N107,【参考】数式用!$AR$2:$AW$50,MATCH(Y107,【参考】数式用!$AT$4:$AW$4)+2,FALSE)*0.5, 0)), "")</f>
        <v/>
      </c>
      <c r="AB107" s="51"/>
      <c r="AC107" s="898" t="str">
        <f>IFERROR(IF(AG107&lt;&gt;"",Z107*VLOOKUP(N107,【参考】数式用!$AG$2:$AL$50,MATCH(Y107,【参考】数式用!$AI$4:$AL$4,0)+2,0), ""), "")</f>
        <v/>
      </c>
      <c r="AD107" s="89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1" t="str">
        <f>IF(基本情報入力シート!C133="","",基本情報入力シート!C133)</f>
        <v/>
      </c>
      <c r="C108" s="902"/>
      <c r="D108" s="902"/>
      <c r="E108" s="902"/>
      <c r="F108" s="902"/>
      <c r="G108" s="902"/>
      <c r="H108" s="902"/>
      <c r="I108" s="903"/>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04"/>
      <c r="R108" s="905"/>
      <c r="S108" s="138" t="str">
        <f>IFERROR(ROUNDDOWN(Q108*VLOOKUP(N108,【参考】数式用!$AR$2:$AW$50,MATCH(P108,【参考】数式用!$AT$4:$AW$4)+2,FALSE)*0.5, 0), "")</f>
        <v/>
      </c>
      <c r="T108" s="48"/>
      <c r="U108" s="140" t="str">
        <f>IFERROR(IF(AG108&lt;&gt;"",Q108*VLOOKUP(N108,【参考】数式用!$AG$2:$AL$50,MATCH(P108,【参考】数式用!$AI$4:$AL$4,0)+2,0), ""), "")</f>
        <v/>
      </c>
      <c r="V108" s="42"/>
      <c r="W108" s="906"/>
      <c r="X108" s="907"/>
      <c r="Y108" s="43"/>
      <c r="Z108" s="50"/>
      <c r="AA108" s="139" t="str">
        <f>IFERROR(IF(Y108="ー", "", ROUNDDOWN(Z108*VLOOKUP(N108,【参考】数式用!$AR$2:$AW$50,MATCH(Y108,【参考】数式用!$AT$4:$AW$4)+2,FALSE)*0.5, 0)), "")</f>
        <v/>
      </c>
      <c r="AB108" s="51"/>
      <c r="AC108" s="898" t="str">
        <f>IFERROR(IF(AG108&lt;&gt;"",Z108*VLOOKUP(N108,【参考】数式用!$AG$2:$AL$50,MATCH(Y108,【参考】数式用!$AI$4:$AL$4,0)+2,0), ""), "")</f>
        <v/>
      </c>
      <c r="AD108" s="89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1" t="str">
        <f>IF(基本情報入力シート!C134="","",基本情報入力シート!C134)</f>
        <v/>
      </c>
      <c r="C109" s="902"/>
      <c r="D109" s="902"/>
      <c r="E109" s="902"/>
      <c r="F109" s="902"/>
      <c r="G109" s="902"/>
      <c r="H109" s="902"/>
      <c r="I109" s="903"/>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04"/>
      <c r="R109" s="905"/>
      <c r="S109" s="138" t="str">
        <f>IFERROR(ROUNDDOWN(Q109*VLOOKUP(N109,【参考】数式用!$AR$2:$AW$50,MATCH(P109,【参考】数式用!$AT$4:$AW$4)+2,FALSE)*0.5, 0), "")</f>
        <v/>
      </c>
      <c r="T109" s="48"/>
      <c r="U109" s="140" t="str">
        <f>IFERROR(IF(AG109&lt;&gt;"",Q109*VLOOKUP(N109,【参考】数式用!$AG$2:$AL$50,MATCH(P109,【参考】数式用!$AI$4:$AL$4,0)+2,0), ""), "")</f>
        <v/>
      </c>
      <c r="V109" s="42"/>
      <c r="W109" s="906"/>
      <c r="X109" s="907"/>
      <c r="Y109" s="43"/>
      <c r="Z109" s="50"/>
      <c r="AA109" s="139" t="str">
        <f>IFERROR(IF(Y109="ー", "", ROUNDDOWN(Z109*VLOOKUP(N109,【参考】数式用!$AR$2:$AW$50,MATCH(Y109,【参考】数式用!$AT$4:$AW$4)+2,FALSE)*0.5, 0)), "")</f>
        <v/>
      </c>
      <c r="AB109" s="51"/>
      <c r="AC109" s="898" t="str">
        <f>IFERROR(IF(AG109&lt;&gt;"",Z109*VLOOKUP(N109,【参考】数式用!$AG$2:$AL$50,MATCH(Y109,【参考】数式用!$AI$4:$AL$4,0)+2,0), ""), "")</f>
        <v/>
      </c>
      <c r="AD109" s="89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1" t="str">
        <f>IF(基本情報入力シート!C135="","",基本情報入力シート!C135)</f>
        <v/>
      </c>
      <c r="C110" s="902"/>
      <c r="D110" s="902"/>
      <c r="E110" s="902"/>
      <c r="F110" s="902"/>
      <c r="G110" s="902"/>
      <c r="H110" s="902"/>
      <c r="I110" s="903"/>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04"/>
      <c r="R110" s="905"/>
      <c r="S110" s="138" t="str">
        <f>IFERROR(ROUNDDOWN(Q110*VLOOKUP(N110,【参考】数式用!$AR$2:$AW$50,MATCH(P110,【参考】数式用!$AT$4:$AW$4)+2,FALSE)*0.5, 0), "")</f>
        <v/>
      </c>
      <c r="T110" s="48"/>
      <c r="U110" s="140" t="str">
        <f>IFERROR(IF(AG110&lt;&gt;"",Q110*VLOOKUP(N110,【参考】数式用!$AG$2:$AL$50,MATCH(P110,【参考】数式用!$AI$4:$AL$4,0)+2,0), ""), "")</f>
        <v/>
      </c>
      <c r="V110" s="42"/>
      <c r="W110" s="906"/>
      <c r="X110" s="907"/>
      <c r="Y110" s="43"/>
      <c r="Z110" s="50"/>
      <c r="AA110" s="139" t="str">
        <f>IFERROR(IF(Y110="ー", "", ROUNDDOWN(Z110*VLOOKUP(N110,【参考】数式用!$AR$2:$AW$50,MATCH(Y110,【参考】数式用!$AT$4:$AW$4)+2,FALSE)*0.5, 0)), "")</f>
        <v/>
      </c>
      <c r="AB110" s="51"/>
      <c r="AC110" s="898" t="str">
        <f>IFERROR(IF(AG110&lt;&gt;"",Z110*VLOOKUP(N110,【参考】数式用!$AG$2:$AL$50,MATCH(Y110,【参考】数式用!$AI$4:$AL$4,0)+2,0), ""), "")</f>
        <v/>
      </c>
      <c r="AD110" s="89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1" t="str">
        <f>IF(基本情報入力シート!C136="","",基本情報入力シート!C136)</f>
        <v/>
      </c>
      <c r="C111" s="902"/>
      <c r="D111" s="902"/>
      <c r="E111" s="902"/>
      <c r="F111" s="902"/>
      <c r="G111" s="902"/>
      <c r="H111" s="902"/>
      <c r="I111" s="903"/>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04"/>
      <c r="R111" s="905"/>
      <c r="S111" s="138" t="str">
        <f>IFERROR(ROUNDDOWN(Q111*VLOOKUP(N111,【参考】数式用!$AR$2:$AW$50,MATCH(P111,【参考】数式用!$AT$4:$AW$4)+2,FALSE)*0.5, 0), "")</f>
        <v/>
      </c>
      <c r="T111" s="48"/>
      <c r="U111" s="140" t="str">
        <f>IFERROR(IF(AG111&lt;&gt;"",Q111*VLOOKUP(N111,【参考】数式用!$AG$2:$AL$50,MATCH(P111,【参考】数式用!$AI$4:$AL$4,0)+2,0), ""), "")</f>
        <v/>
      </c>
      <c r="V111" s="42"/>
      <c r="W111" s="906"/>
      <c r="X111" s="907"/>
      <c r="Y111" s="43"/>
      <c r="Z111" s="50"/>
      <c r="AA111" s="139" t="str">
        <f>IFERROR(IF(Y111="ー", "", ROUNDDOWN(Z111*VLOOKUP(N111,【参考】数式用!$AR$2:$AW$50,MATCH(Y111,【参考】数式用!$AT$4:$AW$4)+2,FALSE)*0.5, 0)), "")</f>
        <v/>
      </c>
      <c r="AB111" s="51"/>
      <c r="AC111" s="898" t="str">
        <f>IFERROR(IF(AG111&lt;&gt;"",Z111*VLOOKUP(N111,【参考】数式用!$AG$2:$AL$50,MATCH(Y111,【参考】数式用!$AI$4:$AL$4,0)+2,0), ""), "")</f>
        <v/>
      </c>
      <c r="AD111" s="89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1" t="str">
        <f>IF(基本情報入力シート!C137="","",基本情報入力シート!C137)</f>
        <v/>
      </c>
      <c r="C112" s="902"/>
      <c r="D112" s="902"/>
      <c r="E112" s="902"/>
      <c r="F112" s="902"/>
      <c r="G112" s="902"/>
      <c r="H112" s="902"/>
      <c r="I112" s="903"/>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04"/>
      <c r="R112" s="905"/>
      <c r="S112" s="138" t="str">
        <f>IFERROR(ROUNDDOWN(Q112*VLOOKUP(N112,【参考】数式用!$AR$2:$AW$50,MATCH(P112,【参考】数式用!$AT$4:$AW$4)+2,FALSE)*0.5, 0), "")</f>
        <v/>
      </c>
      <c r="T112" s="48"/>
      <c r="U112" s="140" t="str">
        <f>IFERROR(IF(AG112&lt;&gt;"",Q112*VLOOKUP(N112,【参考】数式用!$AG$2:$AL$50,MATCH(P112,【参考】数式用!$AI$4:$AL$4,0)+2,0), ""), "")</f>
        <v/>
      </c>
      <c r="V112" s="42"/>
      <c r="W112" s="906"/>
      <c r="X112" s="907"/>
      <c r="Y112" s="43"/>
      <c r="Z112" s="50"/>
      <c r="AA112" s="139" t="str">
        <f>IFERROR(IF(Y112="ー", "", ROUNDDOWN(Z112*VLOOKUP(N112,【参考】数式用!$AR$2:$AW$50,MATCH(Y112,【参考】数式用!$AT$4:$AW$4)+2,FALSE)*0.5, 0)), "")</f>
        <v/>
      </c>
      <c r="AB112" s="51"/>
      <c r="AC112" s="898" t="str">
        <f>IFERROR(IF(AG112&lt;&gt;"",Z112*VLOOKUP(N112,【参考】数式用!$AG$2:$AL$50,MATCH(Y112,【参考】数式用!$AI$4:$AL$4,0)+2,0), ""), "")</f>
        <v/>
      </c>
      <c r="AD112" s="89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08" t="str">
        <f>IF(基本情報入力シート!C138="","",基本情報入力シート!C138)</f>
        <v/>
      </c>
      <c r="C113" s="909"/>
      <c r="D113" s="909"/>
      <c r="E113" s="909"/>
      <c r="F113" s="909"/>
      <c r="G113" s="909"/>
      <c r="H113" s="909"/>
      <c r="I113" s="910"/>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1"/>
      <c r="R113" s="912"/>
      <c r="S113" s="144" t="str">
        <f>IFERROR(ROUNDDOWN(Q113*VLOOKUP(N113,【参考】数式用!$AR$2:$AW$50,MATCH(P113,【参考】数式用!$AT$4:$AW$4)+2,FALSE)*0.5, 0), "")</f>
        <v/>
      </c>
      <c r="T113" s="53"/>
      <c r="U113" s="146" t="str">
        <f>IFERROR(IF(AG113&lt;&gt;"",Q113*VLOOKUP(N113,【参考】数式用!$AG$2:$AL$50,MATCH(P113,【参考】数式用!$AI$4:$AL$4,0)+2,0), ""), "")</f>
        <v/>
      </c>
      <c r="V113" s="44"/>
      <c r="W113" s="913"/>
      <c r="X113" s="914"/>
      <c r="Y113" s="92"/>
      <c r="Z113" s="104"/>
      <c r="AA113" s="145" t="str">
        <f>IFERROR(IF(Y113="ー", "", ROUNDDOWN(Z113*VLOOKUP(N113,【参考】数式用!$AR$2:$AW$50,MATCH(Y113,【参考】数式用!$AT$4:$AW$4)+2,FALSE)*0.5, 0)), "")</f>
        <v/>
      </c>
      <c r="AB113" s="102"/>
      <c r="AC113" s="1002" t="str">
        <f>IFERROR(IF(AG113&lt;&gt;"",Z113*VLOOKUP(N113,【参考】数式用!$AG$2:$AL$50,MATCH(Y113,【参考】数式用!$AI$4:$AL$4,0)+2,0), ""), "")</f>
        <v/>
      </c>
      <c r="AD113" s="1002"/>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1"/>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1"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36.6"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8"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8"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8"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8"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8"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8"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8"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263dbbe5-076b-4606-a03b-9598f5f2f35a"/>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3b7b391f-316a-4bc7-a585-b2bcaf106fac"/>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2026-06-24T11:41:30Z</cp:lastPrinted>
  <dcterms:modified xsi:type="dcterms:W3CDTF">2026-06-24T11:41:36Z</dcterms:modified>
</cp:coreProperties>
</file>