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855" tabRatio="946" activeTab="0"/>
  </bookViews>
  <sheets>
    <sheet name="別添１ (記入例)" sheetId="1" r:id="rId1"/>
    <sheet name="別添１" sheetId="2" r:id="rId2"/>
    <sheet name="軽減対象者一覧表 (記入例)" sheetId="3" r:id="rId3"/>
    <sheet name="軽減対象者一覧表４月" sheetId="4" r:id="rId4"/>
    <sheet name="５月" sheetId="5" r:id="rId5"/>
    <sheet name="６月" sheetId="6" r:id="rId6"/>
    <sheet name="７月" sheetId="7" r:id="rId7"/>
    <sheet name="８月" sheetId="8" r:id="rId8"/>
    <sheet name="９月" sheetId="9" r:id="rId9"/>
    <sheet name="10月" sheetId="10" r:id="rId10"/>
    <sheet name="11月" sheetId="11" r:id="rId11"/>
    <sheet name="12月" sheetId="12" r:id="rId12"/>
    <sheet name="１月" sheetId="13" r:id="rId13"/>
    <sheet name="２月" sheetId="14" r:id="rId14"/>
    <sheet name="３月" sheetId="15" r:id="rId15"/>
  </sheets>
  <definedNames>
    <definedName name="_xlnm.Print_Area" localSheetId="2">'軽減対象者一覧表 (記入例)'!$A$1:$N$53</definedName>
    <definedName name="_xlnm.Print_Area" localSheetId="3">'軽減対象者一覧表４月'!$A$1:$N$53</definedName>
    <definedName name="_xlnm.Print_Area" localSheetId="1">'別添１'!$A$7:$R$66</definedName>
    <definedName name="_xlnm.Print_Area" localSheetId="0">'別添１ (記入例)'!$A$7:$R$66</definedName>
  </definedNames>
  <calcPr fullCalcOnLoad="1"/>
</workbook>
</file>

<file path=xl/comments1.xml><?xml version="1.0" encoding="utf-8"?>
<comments xmlns="http://schemas.openxmlformats.org/spreadsheetml/2006/main">
  <authors>
    <author>sakae-mina</author>
  </authors>
  <commentList>
    <comment ref="N16" authorId="0">
      <text>
        <r>
          <rPr>
            <sz val="9"/>
            <rFont val="ＭＳ ゴシック"/>
            <family val="3"/>
          </rPr>
          <t>別添２軽減対象者一覧表の額を記入してください。</t>
        </r>
      </text>
    </comment>
    <comment ref="C17" authorId="0">
      <text>
        <r>
          <rPr>
            <sz val="9"/>
            <rFont val="ＭＳ ゴシック"/>
            <family val="3"/>
          </rPr>
          <t>軽減実績がない月についても入力してください。</t>
        </r>
      </text>
    </comment>
    <comment ref="G35" authorId="0">
      <text>
        <r>
          <rPr>
            <sz val="9"/>
            <rFont val="ＭＳ ゴシック"/>
            <family val="3"/>
          </rPr>
          <t>１％未満の場合は市町からの助成はありません。</t>
        </r>
      </text>
    </comment>
    <comment ref="A39" authorId="0">
      <text>
        <r>
          <rPr>
            <sz val="9"/>
            <rFont val="ＭＳ ゴシック"/>
            <family val="3"/>
          </rPr>
          <t>軽減制度の対象となる被保険者の属する市町についてすべて入力してください。</t>
        </r>
      </text>
    </comment>
  </commentList>
</comments>
</file>

<file path=xl/comments2.xml><?xml version="1.0" encoding="utf-8"?>
<comments xmlns="http://schemas.openxmlformats.org/spreadsheetml/2006/main">
  <authors>
    <author>sakae-mina</author>
  </authors>
  <commentList>
    <comment ref="C17" authorId="0">
      <text>
        <r>
          <rPr>
            <sz val="9"/>
            <rFont val="ＭＳ ゴシック"/>
            <family val="3"/>
          </rPr>
          <t>軽減実績がない月についても入力してください。</t>
        </r>
      </text>
    </comment>
    <comment ref="A39" authorId="0">
      <text>
        <r>
          <rPr>
            <sz val="9"/>
            <rFont val="ＭＳ ゴシック"/>
            <family val="3"/>
          </rPr>
          <t>軽減制度の対象となる被保険者の属する市町についてすべて入力してください。</t>
        </r>
      </text>
    </comment>
    <comment ref="N16" authorId="0">
      <text>
        <r>
          <rPr>
            <sz val="9"/>
            <rFont val="ＭＳ ゴシック"/>
            <family val="3"/>
          </rPr>
          <t>別添２軽減対象者一覧表の額を記入してください。</t>
        </r>
      </text>
    </comment>
    <comment ref="G35" authorId="0">
      <text>
        <r>
          <rPr>
            <sz val="9"/>
            <rFont val="ＭＳ ゴシック"/>
            <family val="3"/>
          </rPr>
          <t>１％未満の場合は市町からの助成はありません。</t>
        </r>
      </text>
    </comment>
  </commentList>
</comments>
</file>

<file path=xl/sharedStrings.xml><?xml version="1.0" encoding="utf-8"?>
<sst xmlns="http://schemas.openxmlformats.org/spreadsheetml/2006/main" count="1036" uniqueCount="138">
  <si>
    <t>※「法人種別」及び「対象サービス」をコンボボックスから選択した後、必要事項・実績を入力してください。</t>
  </si>
  <si>
    <t>法人種別</t>
  </si>
  <si>
    <t>社会福祉法人</t>
  </si>
  <si>
    <t>訪問介護</t>
  </si>
  <si>
    <t>対象サービス</t>
  </si>
  <si>
    <t>市町村</t>
  </si>
  <si>
    <t>通所介護</t>
  </si>
  <si>
    <t>対象年度</t>
  </si>
  <si>
    <t>年度</t>
  </si>
  <si>
    <t>一部事務組合</t>
  </si>
  <si>
    <t>短期入所生活介護</t>
  </si>
  <si>
    <t>月～</t>
  </si>
  <si>
    <t>財団法人</t>
  </si>
  <si>
    <t>介護老人福祉施設</t>
  </si>
  <si>
    <t>月</t>
  </si>
  <si>
    <t>株式会社</t>
  </si>
  <si>
    <t>有限会社</t>
  </si>
  <si>
    <t>保険者番号：</t>
  </si>
  <si>
    <t>事業所番号：</t>
  </si>
  <si>
    <t>保険者名称：</t>
  </si>
  <si>
    <t>サービス種類：</t>
  </si>
  <si>
    <t>事業所名称：</t>
  </si>
  <si>
    <t>事業所状況欄</t>
  </si>
  <si>
    <t>件数</t>
  </si>
  <si>
    <t>②軽減総額</t>
  </si>
  <si>
    <t>軽減件数</t>
  </si>
  <si>
    <t>③軽減額</t>
  </si>
  <si>
    <t>通常サービス</t>
  </si>
  <si>
    <t>食費・居住費</t>
  </si>
  <si>
    <t>合計</t>
  </si>
  <si>
    <t>④利用者負担総額の合計
（①の合計）</t>
  </si>
  <si>
    <t>⑤軽減総額の合計
（②の合計）</t>
  </si>
  <si>
    <r>
      <t>軽減比率
（⑤</t>
    </r>
    <r>
      <rPr>
        <sz val="11"/>
        <rFont val="Century"/>
        <family val="1"/>
      </rPr>
      <t>÷</t>
    </r>
    <r>
      <rPr>
        <sz val="11"/>
        <rFont val="ＭＳ Ｐゴシック"/>
        <family val="3"/>
      </rPr>
      <t>④）</t>
    </r>
  </si>
  <si>
    <t>⑥事業所負担
（欄外参照）</t>
  </si>
  <si>
    <r>
      <t>⑧市町村比率
（③の合計</t>
    </r>
    <r>
      <rPr>
        <sz val="11"/>
        <rFont val="Century"/>
        <family val="1"/>
      </rPr>
      <t>÷</t>
    </r>
    <r>
      <rPr>
        <sz val="11"/>
        <rFont val="ＭＳ Ｐゴシック"/>
        <family val="3"/>
      </rPr>
      <t>⑤）</t>
    </r>
  </si>
  <si>
    <t>証記載保険者番号</t>
  </si>
  <si>
    <t>保険者名</t>
  </si>
  <si>
    <t>実人数</t>
  </si>
  <si>
    <t>軽減額</t>
  </si>
  <si>
    <r>
      <t>[</t>
    </r>
    <r>
      <rPr>
        <sz val="11"/>
        <rFont val="ＭＳ Ｐゴシック"/>
        <family val="3"/>
      </rPr>
      <t>④利用者負担の総額</t>
    </r>
    <r>
      <rPr>
        <sz val="11"/>
        <rFont val="Century"/>
        <family val="1"/>
      </rPr>
      <t xml:space="preserve"> ×1% ] </t>
    </r>
    <r>
      <rPr>
        <sz val="11"/>
        <rFont val="ＭＳ Ｐゴシック"/>
        <family val="3"/>
      </rPr>
      <t>＋</t>
    </r>
    <r>
      <rPr>
        <sz val="11"/>
        <rFont val="Century"/>
        <family val="1"/>
      </rPr>
      <t xml:space="preserve"> [(</t>
    </r>
    <r>
      <rPr>
        <sz val="11"/>
        <rFont val="ＭＳ Ｐゴシック"/>
        <family val="3"/>
      </rPr>
      <t>⑤軽減総額</t>
    </r>
    <r>
      <rPr>
        <sz val="11"/>
        <rFont val="Century"/>
        <family val="1"/>
      </rPr>
      <t xml:space="preserve"> </t>
    </r>
    <r>
      <rPr>
        <sz val="11"/>
        <rFont val="ＭＳ Ｐゴシック"/>
        <family val="3"/>
      </rPr>
      <t>－</t>
    </r>
    <r>
      <rPr>
        <sz val="11"/>
        <rFont val="Century"/>
        <family val="1"/>
      </rPr>
      <t xml:space="preserve"> [</t>
    </r>
    <r>
      <rPr>
        <sz val="11"/>
        <rFont val="ＭＳ Ｐゴシック"/>
        <family val="3"/>
      </rPr>
      <t>④利用者負担の総額</t>
    </r>
    <r>
      <rPr>
        <sz val="11"/>
        <rFont val="Century"/>
        <family val="1"/>
      </rPr>
      <t xml:space="preserve"> ×1%]) ÷ 2]</t>
    </r>
  </si>
  <si>
    <r>
      <t>[</t>
    </r>
    <r>
      <rPr>
        <sz val="11"/>
        <rFont val="ＭＳ Ｐゴシック"/>
        <family val="3"/>
      </rPr>
      <t>④利用者負担の総額</t>
    </r>
    <r>
      <rPr>
        <sz val="11"/>
        <rFont val="Century"/>
        <family val="1"/>
      </rPr>
      <t xml:space="preserve"> ×1% ] </t>
    </r>
    <r>
      <rPr>
        <sz val="11"/>
        <rFont val="ＭＳ Ｐゴシック"/>
        <family val="3"/>
      </rPr>
      <t>＋</t>
    </r>
    <r>
      <rPr>
        <sz val="11"/>
        <rFont val="Century"/>
        <family val="1"/>
      </rPr>
      <t xml:space="preserve"> [([</t>
    </r>
    <r>
      <rPr>
        <sz val="11"/>
        <rFont val="ＭＳ Ｐゴシック"/>
        <family val="3"/>
      </rPr>
      <t>④利用者負担の総額</t>
    </r>
    <r>
      <rPr>
        <sz val="11"/>
        <rFont val="Century"/>
        <family val="1"/>
      </rPr>
      <t xml:space="preserve"> × 10%] </t>
    </r>
    <r>
      <rPr>
        <sz val="11"/>
        <rFont val="ＭＳ Ｐゴシック"/>
        <family val="3"/>
      </rPr>
      <t>－</t>
    </r>
    <r>
      <rPr>
        <sz val="11"/>
        <rFont val="Century"/>
        <family val="1"/>
      </rPr>
      <t xml:space="preserve"> [</t>
    </r>
    <r>
      <rPr>
        <sz val="11"/>
        <rFont val="ＭＳ Ｐゴシック"/>
        <family val="3"/>
      </rPr>
      <t>④利用者負担の総額</t>
    </r>
    <r>
      <rPr>
        <sz val="11"/>
        <rFont val="Century"/>
        <family val="1"/>
      </rPr>
      <t xml:space="preserve"> ×1%]) ÷ 2]</t>
    </r>
  </si>
  <si>
    <t>サービス年月</t>
  </si>
  <si>
    <t>夜間対応型訪問介護</t>
  </si>
  <si>
    <t>認知症対応型通所介護</t>
  </si>
  <si>
    <t>小規模多機能型居宅介護</t>
  </si>
  <si>
    <t>地域密着型介護老人福祉施設入所者生活介護</t>
  </si>
  <si>
    <t>介護予防訪問介護</t>
  </si>
  <si>
    <t>介護予防通所介護</t>
  </si>
  <si>
    <t>介護予防短期入所生活介護</t>
  </si>
  <si>
    <t>介護予防認知症対応型通所介護</t>
  </si>
  <si>
    <t>介護予防小規模多機能型居宅介護</t>
  </si>
  <si>
    <r>
      <t>・介護老人福祉施設又は地域密着型介護老人福祉施設入所者生活介護で、軽減総額が利用者負担総額の</t>
    </r>
    <r>
      <rPr>
        <sz val="11"/>
        <rFont val="Century"/>
        <family val="1"/>
      </rPr>
      <t>10%</t>
    </r>
    <r>
      <rPr>
        <sz val="11"/>
        <rFont val="ＭＳ Ｐゴシック"/>
        <family val="3"/>
      </rPr>
      <t>以下の時</t>
    </r>
  </si>
  <si>
    <r>
      <t>・介護老人福祉施設又は地域密着型介護老人福祉施設入所者生活介護で、軽減総額が利用者負担総額の</t>
    </r>
    <r>
      <rPr>
        <sz val="11"/>
        <rFont val="Century"/>
        <family val="1"/>
      </rPr>
      <t>10%</t>
    </r>
    <r>
      <rPr>
        <sz val="11"/>
        <rFont val="ＭＳ Ｐゴシック"/>
        <family val="3"/>
      </rPr>
      <t>超の時</t>
    </r>
  </si>
  <si>
    <t>・介護老人福祉施設又は地域密着型介護老人福祉施設入所者生活介護以外の時</t>
  </si>
  <si>
    <r>
      <t>※</t>
    </r>
    <r>
      <rPr>
        <sz val="11"/>
        <rFont val="Century"/>
        <family val="1"/>
      </rPr>
      <t>1……</t>
    </r>
  </si>
  <si>
    <t>市町の状況（参考）</t>
  </si>
  <si>
    <t>①本来受領すべき利用者負担収入</t>
  </si>
  <si>
    <t>部分のみ入力してください。</t>
  </si>
  <si>
    <t>サービス年月ごとの状況</t>
  </si>
  <si>
    <t>市町軽減額欄</t>
  </si>
  <si>
    <t>⑦市町助成費
（⑤－⑥）</t>
  </si>
  <si>
    <r>
      <t>市町比率（</t>
    </r>
    <r>
      <rPr>
        <sz val="11"/>
        <rFont val="Century"/>
        <family val="1"/>
      </rPr>
      <t>%</t>
    </r>
    <r>
      <rPr>
        <sz val="11"/>
        <rFont val="ＭＳ Ｐゴシック"/>
        <family val="3"/>
      </rPr>
      <t>）</t>
    </r>
  </si>
  <si>
    <r>
      <t>市町比率</t>
    </r>
    <r>
      <rPr>
        <sz val="11"/>
        <rFont val="Century"/>
        <family val="1"/>
      </rPr>
      <t>(%)</t>
    </r>
    <r>
      <rPr>
        <sz val="11"/>
        <rFont val="ＭＳ Ｐゴシック"/>
        <family val="3"/>
      </rPr>
      <t>は算出後、小数点第三位を四捨五入</t>
    </r>
  </si>
  <si>
    <t>別添１</t>
  </si>
  <si>
    <t>食費</t>
  </si>
  <si>
    <t>居住費等</t>
  </si>
  <si>
    <t>/</t>
  </si>
  <si>
    <t>別添２</t>
  </si>
  <si>
    <t>事業所名：</t>
  </si>
  <si>
    <t>サービスの種類：</t>
  </si>
  <si>
    <t>対象市町名：</t>
  </si>
  <si>
    <t>番号</t>
  </si>
  <si>
    <t>被保険者番号</t>
  </si>
  <si>
    <t>氏　名</t>
  </si>
  <si>
    <t>軽減率</t>
  </si>
  <si>
    <t>軽減額</t>
  </si>
  <si>
    <t>旧措置</t>
  </si>
  <si>
    <t>備考</t>
  </si>
  <si>
    <t>円</t>
  </si>
  <si>
    <t>/</t>
  </si>
  <si>
    <t>合　　　　　　　　　　　計</t>
  </si>
  <si>
    <t>※１　市町ごとに別葉としてください。</t>
  </si>
  <si>
    <t>サービス月</t>
  </si>
  <si>
    <t>サービス月～</t>
  </si>
  <si>
    <t>　２　サービスの種類に応じて、該当欄のみ記入してください。</t>
  </si>
  <si>
    <t>（２）本来受領すべき利用者負担総額(円)</t>
  </si>
  <si>
    <t>1割負担分</t>
  </si>
  <si>
    <t>食費</t>
  </si>
  <si>
    <t>居住費等</t>
  </si>
  <si>
    <t>計</t>
  </si>
  <si>
    <t>　　　部分を除いた額）の総額を記入してください。</t>
  </si>
  <si>
    <t>年次助成金額集計欄</t>
  </si>
  <si>
    <t>市町別算出欄</t>
  </si>
  <si>
    <t>助成金額</t>
  </si>
  <si>
    <r>
      <t>助成請求額
（⑦</t>
    </r>
    <r>
      <rPr>
        <sz val="11"/>
        <rFont val="Century"/>
        <family val="1"/>
      </rPr>
      <t>×</t>
    </r>
    <r>
      <rPr>
        <sz val="11"/>
        <rFont val="ＭＳ Ｐゴシック"/>
        <family val="3"/>
      </rPr>
      <t>⑧）</t>
    </r>
  </si>
  <si>
    <r>
      <t>⑥事業所負担　の計算式　　</t>
    </r>
    <r>
      <rPr>
        <sz val="11"/>
        <rFont val="Century"/>
        <family val="1"/>
      </rPr>
      <t>( [ ]</t>
    </r>
    <r>
      <rPr>
        <sz val="11"/>
        <rFont val="ＭＳ Ｐゴシック"/>
        <family val="3"/>
      </rPr>
      <t>でいずれも小数点以下は切捨て</t>
    </r>
    <r>
      <rPr>
        <sz val="11"/>
        <rFont val="Century"/>
        <family val="1"/>
      </rPr>
      <t>)</t>
    </r>
  </si>
  <si>
    <t>以下のとおり請求いたします。</t>
  </si>
  <si>
    <t>社会福祉法人等による生計困難者等に対する介護保険サービスに係る利用者負担額軽減総括表</t>
  </si>
  <si>
    <t>生保</t>
  </si>
  <si>
    <t>生保</t>
  </si>
  <si>
    <t>　３　旧措置入所者の場合は「旧措置」欄に、生活保護受給者の場合は「生保」欄に○を記入してください。</t>
  </si>
  <si>
    <t>利用者負担額</t>
  </si>
  <si>
    <t>利用者負担額</t>
  </si>
  <si>
    <t>利用者負担額</t>
  </si>
  <si>
    <t>利用者負担額</t>
  </si>
  <si>
    <t>　５　食費及び居住費等は、特定入所者介護サービス費及び特定入所者介護予防サービス費の適用を行った後の額とする。</t>
  </si>
  <si>
    <t>　６　(２）については、そのサービスの1割負担分、食費及び居住費（特定入所者介護サービス費支給対象となる</t>
  </si>
  <si>
    <t>　４　定期巡回・随時対応型訪問介護看護、指定地域密着型介護老人福祉施設、指定介護老人福祉施設及び小規模多機能</t>
  </si>
  <si>
    <t>　　　型居宅介護を利用する利用者負担段階第２段階の者の利用者負担額等は記入しないでください。</t>
  </si>
  <si>
    <t>　　　型居宅介護を利用する利用者負担段階第２段階の者の利用者負担額等は記入しないでください。</t>
  </si>
  <si>
    <t>定期巡回・随時対応型訪問介護看護</t>
  </si>
  <si>
    <t>複合型サービス</t>
  </si>
  <si>
    <t>山田　花子</t>
  </si>
  <si>
    <t>0001111111</t>
  </si>
  <si>
    <t>0002222222</t>
  </si>
  <si>
    <t>松山　太郎</t>
  </si>
  <si>
    <t>佐藤　一</t>
  </si>
  <si>
    <t>松山市</t>
  </si>
  <si>
    <t>松山ホーム</t>
  </si>
  <si>
    <t>0000333333</t>
  </si>
  <si>
    <t>松山市</t>
  </si>
  <si>
    <t/>
  </si>
  <si>
    <t>＋</t>
  </si>
  <si>
    <t>＝</t>
  </si>
  <si>
    <t>円</t>
  </si>
  <si>
    <t>令和 3 年 ４ 月 ～ 令和 ４ 年 ３ 月サービス分</t>
  </si>
  <si>
    <t>令和 3 年４月</t>
  </si>
  <si>
    <t>令和 3 年５月</t>
  </si>
  <si>
    <t>令和 3 年６月</t>
  </si>
  <si>
    <t>令和 3 年７月</t>
  </si>
  <si>
    <t>令和 3 年８月</t>
  </si>
  <si>
    <t>令和 3 年９月</t>
  </si>
  <si>
    <t>令和 3 年10月</t>
  </si>
  <si>
    <t>令和 3 年11月</t>
  </si>
  <si>
    <t>令和 3 年12月</t>
  </si>
  <si>
    <t>令和 4 年１月</t>
  </si>
  <si>
    <t>令和 4 年２月</t>
  </si>
  <si>
    <t>令和 4 年３月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</si>
</sst>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m&quot;月&quot;"/>
    <numFmt numFmtId="178" formatCode="#,##0;[Red]\-#,##0\ "/>
    <numFmt numFmtId="179" formatCode="0.0%"/>
    <numFmt numFmtId="180" formatCode="0_ "/>
    <numFmt numFmtId="181" formatCode="#,##0_ "/>
    <numFmt numFmtId="182" formatCode="#\ ?/100"/>
    <numFmt numFmtId="183" formatCode="#,##0_ ;[Red]\-#,##0\ "/>
    <numFmt numFmtId="184" formatCode="0_ ;[Red]\-0\ "/>
    <numFmt numFmtId="185" formatCode="mmm\-yyyy"/>
  </numFmts>
  <fonts count="56">
    <font>
      <sz val="11"/>
      <name val="ＭＳ Ｐ明朝"/>
      <family val="1"/>
    </font>
    <font>
      <b/>
      <sz val="11"/>
      <name val="ＭＳ Ｐゴシック"/>
      <family val="3"/>
    </font>
    <font>
      <sz val="6"/>
      <name val="ＭＳ Ｐ明朝"/>
      <family val="1"/>
    </font>
    <font>
      <sz val="11"/>
      <name val="Century"/>
      <family val="1"/>
    </font>
    <font>
      <sz val="11"/>
      <name val="ＭＳ Ｐゴシック"/>
      <family val="3"/>
    </font>
    <font>
      <b/>
      <sz val="14"/>
      <name val="ＭＳ Ｐゴシック"/>
      <family val="3"/>
    </font>
    <font>
      <sz val="14"/>
      <name val="ＭＳ Ｐゴシック"/>
      <family val="3"/>
    </font>
    <font>
      <b/>
      <sz val="12"/>
      <name val="ＭＳ Ｐゴシック"/>
      <family val="3"/>
    </font>
    <font>
      <b/>
      <sz val="11"/>
      <name val="Century"/>
      <family val="1"/>
    </font>
    <font>
      <b/>
      <sz val="11"/>
      <color indexed="9"/>
      <name val="ＭＳ Ｐゴシック"/>
      <family val="3"/>
    </font>
    <font>
      <sz val="11"/>
      <color indexed="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
      <b/>
      <sz val="8"/>
      <name val="ＭＳ Ｐ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2"/>
        <bgColor indexed="64"/>
      </patternFill>
    </fill>
    <fill>
      <patternFill patternType="solid">
        <fgColor indexed="41"/>
        <bgColor indexed="64"/>
      </patternFill>
    </fill>
    <fill>
      <patternFill patternType="solid">
        <fgColor indexe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medium"/>
    </border>
    <border>
      <left style="thin"/>
      <right>
        <color indexed="63"/>
      </right>
      <top>
        <color indexed="63"/>
      </top>
      <bottom>
        <color indexed="63"/>
      </bottom>
    </border>
    <border>
      <left style="medium"/>
      <right style="thin"/>
      <top style="double"/>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diagonalUp="1">
      <left style="thin"/>
      <right style="thin"/>
      <top style="medium"/>
      <bottom style="medium"/>
      <diagonal style="thin"/>
    </border>
    <border diagonalUp="1">
      <left style="thin"/>
      <right style="medium"/>
      <top style="medium"/>
      <bottom style="medium"/>
      <diagonal style="thin"/>
    </border>
    <border>
      <left style="thin"/>
      <right style="thin"/>
      <top style="medium"/>
      <bottom style="medium"/>
    </border>
    <border>
      <left style="thin"/>
      <right>
        <color indexed="63"/>
      </right>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double"/>
      <bottom style="medium"/>
    </border>
    <border>
      <left style="thin"/>
      <right>
        <color indexed="63"/>
      </right>
      <top style="double"/>
      <bottom style="thin"/>
    </border>
    <border>
      <left style="thin"/>
      <right style="thin"/>
      <top>
        <color indexed="63"/>
      </top>
      <bottom style="double"/>
    </border>
    <border>
      <left style="thin"/>
      <right>
        <color indexed="63"/>
      </right>
      <top>
        <color indexed="63"/>
      </top>
      <bottom style="double"/>
    </border>
    <border>
      <left style="thin"/>
      <right>
        <color indexed="63"/>
      </right>
      <top style="thin"/>
      <bottom style="double"/>
    </border>
    <border diagonalUp="1">
      <left style="thin"/>
      <right>
        <color indexed="63"/>
      </right>
      <top style="medium"/>
      <bottom style="medium"/>
      <diagonal style="thin"/>
    </border>
    <border>
      <left style="thin"/>
      <right style="thin"/>
      <top style="double"/>
      <bottom>
        <color indexed="63"/>
      </botto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n"/>
      <right style="medium"/>
      <top style="thin"/>
      <bottom style="double"/>
    </border>
    <border>
      <left style="thin"/>
      <right style="thin"/>
      <top style="double"/>
      <bottom style="double"/>
    </border>
    <border>
      <left style="thin"/>
      <right style="medium"/>
      <top style="double"/>
      <bottom style="double"/>
    </border>
    <border>
      <left>
        <color indexed="63"/>
      </left>
      <right style="thin"/>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style="double"/>
      <bottom style="thin"/>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style="medium"/>
      <right style="thin"/>
      <top style="thin"/>
      <bottom style="double"/>
    </border>
    <border>
      <left style="medium"/>
      <right style="thin"/>
      <top style="double"/>
      <bottom style="double"/>
    </border>
    <border>
      <left style="thin"/>
      <right>
        <color indexed="63"/>
      </right>
      <top style="double"/>
      <bottom style="double"/>
    </border>
    <border>
      <left style="thick">
        <color indexed="12"/>
      </left>
      <right style="thin"/>
      <top style="thick">
        <color indexed="12"/>
      </top>
      <bottom style="double"/>
    </border>
    <border>
      <left style="thin"/>
      <right style="thick">
        <color indexed="12"/>
      </right>
      <top style="thick">
        <color indexed="12"/>
      </top>
      <bottom style="double"/>
    </border>
    <border>
      <left style="thick">
        <color indexed="12"/>
      </left>
      <right style="thin"/>
      <top style="double"/>
      <bottom style="double"/>
    </border>
    <border>
      <left style="thin"/>
      <right style="thick">
        <color indexed="12"/>
      </right>
      <top style="double"/>
      <bottom style="double"/>
    </border>
    <border>
      <left>
        <color indexed="63"/>
      </left>
      <right style="thin"/>
      <top style="double"/>
      <bottom style="medium"/>
    </border>
    <border>
      <left>
        <color indexed="63"/>
      </left>
      <right style="medium"/>
      <top style="double"/>
      <bottom style="medium"/>
    </border>
    <border>
      <left style="medium"/>
      <right>
        <color indexed="63"/>
      </right>
      <top style="double"/>
      <bottom style="medium"/>
    </border>
    <border>
      <left>
        <color indexed="63"/>
      </left>
      <right>
        <color indexed="63"/>
      </right>
      <top style="double"/>
      <bottom style="medium"/>
    </border>
    <border>
      <left style="thin"/>
      <right style="medium"/>
      <top style="double"/>
      <bottom style="medium"/>
    </border>
    <border>
      <left style="thick">
        <color indexed="12"/>
      </left>
      <right style="thin"/>
      <top style="double"/>
      <bottom style="thick">
        <color indexed="12"/>
      </bottom>
    </border>
    <border>
      <left style="thin"/>
      <right style="thick">
        <color indexed="12"/>
      </right>
      <top style="double"/>
      <bottom style="thick">
        <color indexed="12"/>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thin"/>
      <right style="medium"/>
      <top style="double"/>
      <bottom>
        <color indexed="63"/>
      </bottom>
    </border>
    <border>
      <left>
        <color indexed="63"/>
      </left>
      <right style="thin"/>
      <top style="thin"/>
      <bottom style="double"/>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13" fillId="0" borderId="0" applyNumberFormat="0" applyFill="0" applyBorder="0" applyAlignment="0" applyProtection="0"/>
    <xf numFmtId="0" fontId="52" fillId="32" borderId="0" applyNumberFormat="0" applyBorder="0" applyAlignment="0" applyProtection="0"/>
  </cellStyleXfs>
  <cellXfs count="313">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vertical="center"/>
    </xf>
    <xf numFmtId="0" fontId="4" fillId="0" borderId="0" xfId="0" applyFont="1" applyAlignment="1">
      <alignment horizontal="left" vertical="center" indent="2"/>
    </xf>
    <xf numFmtId="0" fontId="5" fillId="0" borderId="0" xfId="0" applyFont="1" applyAlignment="1">
      <alignment horizontal="centerContinuous" vertical="center"/>
    </xf>
    <xf numFmtId="0" fontId="6" fillId="0" borderId="0" xfId="0" applyFont="1" applyAlignment="1">
      <alignment horizontal="centerContinuous" vertical="center"/>
    </xf>
    <xf numFmtId="0" fontId="3" fillId="0" borderId="0" xfId="0" applyFont="1" applyAlignment="1">
      <alignment horizontal="left" vertical="center" indent="1"/>
    </xf>
    <xf numFmtId="0" fontId="4" fillId="0" borderId="0" xfId="0" applyFont="1" applyAlignment="1">
      <alignment horizontal="right" vertical="center"/>
    </xf>
    <xf numFmtId="0" fontId="0" fillId="0" borderId="0" xfId="0" applyAlignment="1" quotePrefix="1">
      <alignment vertical="center"/>
    </xf>
    <xf numFmtId="178" fontId="8" fillId="0" borderId="10" xfId="49" applyNumberFormat="1" applyFont="1" applyBorder="1" applyAlignment="1">
      <alignment vertical="center"/>
    </xf>
    <xf numFmtId="0" fontId="3" fillId="0" borderId="0" xfId="0" applyFont="1" applyBorder="1" applyAlignment="1">
      <alignment horizontal="center" vertical="center"/>
    </xf>
    <xf numFmtId="0" fontId="4" fillId="0" borderId="11" xfId="0" applyFont="1" applyBorder="1" applyAlignment="1">
      <alignment horizontal="left" vertical="center" indent="1"/>
    </xf>
    <xf numFmtId="0" fontId="3" fillId="0" borderId="0" xfId="0" applyFont="1" applyBorder="1" applyAlignment="1">
      <alignment vertical="center"/>
    </xf>
    <xf numFmtId="0" fontId="3" fillId="0" borderId="11" xfId="0" applyFont="1" applyBorder="1" applyAlignment="1">
      <alignment vertical="center"/>
    </xf>
    <xf numFmtId="0" fontId="4" fillId="0" borderId="11" xfId="0" applyFont="1" applyBorder="1" applyAlignment="1">
      <alignment horizontal="left" vertical="center" indent="2"/>
    </xf>
    <xf numFmtId="0" fontId="3" fillId="33" borderId="0" xfId="0" applyFont="1" applyFill="1" applyAlignment="1">
      <alignment vertical="center"/>
    </xf>
    <xf numFmtId="0" fontId="3" fillId="33" borderId="0" xfId="0" applyFont="1" applyFill="1" applyAlignment="1">
      <alignment horizontal="center" vertical="center"/>
    </xf>
    <xf numFmtId="0" fontId="4" fillId="33" borderId="0" xfId="0" applyFont="1" applyFill="1" applyAlignment="1">
      <alignment vertical="center"/>
    </xf>
    <xf numFmtId="0" fontId="9" fillId="34" borderId="0" xfId="0" applyFont="1" applyFill="1" applyAlignment="1">
      <alignment vertical="center"/>
    </xf>
    <xf numFmtId="0" fontId="1" fillId="0" borderId="0" xfId="0" applyFont="1" applyFill="1" applyAlignment="1">
      <alignment vertical="center"/>
    </xf>
    <xf numFmtId="0" fontId="4" fillId="0" borderId="12" xfId="0" applyFont="1" applyBorder="1" applyAlignment="1">
      <alignment horizontal="distributed" vertical="center"/>
    </xf>
    <xf numFmtId="178" fontId="3" fillId="33" borderId="13" xfId="49" applyNumberFormat="1" applyFont="1" applyFill="1" applyBorder="1" applyAlignment="1">
      <alignment vertical="center"/>
    </xf>
    <xf numFmtId="0" fontId="3" fillId="33" borderId="13" xfId="0" applyFont="1" applyFill="1" applyBorder="1" applyAlignment="1">
      <alignment vertical="center"/>
    </xf>
    <xf numFmtId="178" fontId="3" fillId="33" borderId="13" xfId="0" applyNumberFormat="1" applyFont="1" applyFill="1" applyBorder="1" applyAlignment="1">
      <alignment vertical="center"/>
    </xf>
    <xf numFmtId="0" fontId="0" fillId="33" borderId="0" xfId="0" applyFill="1" applyAlignment="1">
      <alignment vertical="center"/>
    </xf>
    <xf numFmtId="178" fontId="3" fillId="33" borderId="0" xfId="49" applyNumberFormat="1" applyFont="1" applyFill="1" applyBorder="1" applyAlignment="1">
      <alignment vertical="center"/>
    </xf>
    <xf numFmtId="0" fontId="3" fillId="33" borderId="0" xfId="0" applyFont="1" applyFill="1" applyBorder="1" applyAlignment="1">
      <alignment vertical="center"/>
    </xf>
    <xf numFmtId="178" fontId="3" fillId="33" borderId="0" xfId="0" applyNumberFormat="1" applyFont="1" applyFill="1" applyBorder="1" applyAlignment="1">
      <alignment vertical="center"/>
    </xf>
    <xf numFmtId="0" fontId="0" fillId="34" borderId="0" xfId="0" applyFont="1" applyFill="1" applyAlignment="1">
      <alignment vertical="center"/>
    </xf>
    <xf numFmtId="0" fontId="0" fillId="0" borderId="0" xfId="0" applyFont="1" applyAlignment="1">
      <alignment vertical="center"/>
    </xf>
    <xf numFmtId="176" fontId="3" fillId="35" borderId="14" xfId="0" applyNumberFormat="1" applyFont="1" applyFill="1" applyBorder="1" applyAlignment="1">
      <alignment vertical="center"/>
    </xf>
    <xf numFmtId="0" fontId="0" fillId="0" borderId="15" xfId="0" applyFont="1" applyBorder="1" applyAlignment="1">
      <alignment vertical="center"/>
    </xf>
    <xf numFmtId="0" fontId="0" fillId="0" borderId="15" xfId="0" applyFont="1" applyBorder="1" applyAlignment="1">
      <alignment horizontal="left" vertical="center"/>
    </xf>
    <xf numFmtId="176" fontId="3"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horizontal="right" vertical="center"/>
    </xf>
    <xf numFmtId="178" fontId="3" fillId="35" borderId="16" xfId="49" applyNumberFormat="1" applyFont="1" applyFill="1" applyBorder="1" applyAlignment="1">
      <alignment vertical="center"/>
    </xf>
    <xf numFmtId="178" fontId="3" fillId="35" borderId="17" xfId="49" applyNumberFormat="1"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35" borderId="0" xfId="0" applyFont="1" applyFill="1" applyAlignment="1">
      <alignment vertical="center"/>
    </xf>
    <xf numFmtId="0" fontId="10" fillId="0" borderId="0" xfId="0" applyFont="1" applyAlignment="1" applyProtection="1">
      <alignment horizontal="right" vertical="center"/>
      <protection hidden="1" locked="0"/>
    </xf>
    <xf numFmtId="0" fontId="10" fillId="0" borderId="0" xfId="0" applyFont="1" applyAlignment="1" applyProtection="1">
      <alignment horizontal="left" vertical="center"/>
      <protection hidden="1" locked="0"/>
    </xf>
    <xf numFmtId="0" fontId="15" fillId="0" borderId="0" xfId="61" applyFont="1" applyAlignment="1">
      <alignment vertical="center"/>
      <protection/>
    </xf>
    <xf numFmtId="0" fontId="17" fillId="0" borderId="0" xfId="61" applyFont="1" applyAlignment="1">
      <alignment horizontal="center" vertical="center"/>
      <protection/>
    </xf>
    <xf numFmtId="0" fontId="15" fillId="0" borderId="22" xfId="61" applyFont="1" applyBorder="1" applyAlignment="1">
      <alignment vertical="center"/>
      <protection/>
    </xf>
    <xf numFmtId="0" fontId="15" fillId="0" borderId="23" xfId="61" applyFont="1" applyBorder="1" applyAlignment="1">
      <alignment vertical="center"/>
      <protection/>
    </xf>
    <xf numFmtId="0" fontId="15" fillId="0" borderId="24"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26" xfId="61" applyFont="1" applyBorder="1" applyAlignment="1">
      <alignment vertical="center"/>
      <protection/>
    </xf>
    <xf numFmtId="0" fontId="15" fillId="0" borderId="27" xfId="61" applyFont="1" applyBorder="1" applyAlignment="1">
      <alignment vertical="center"/>
      <protection/>
    </xf>
    <xf numFmtId="0" fontId="15" fillId="0" borderId="28" xfId="61" applyFont="1" applyBorder="1" applyAlignment="1">
      <alignment horizontal="center" vertical="center"/>
      <protection/>
    </xf>
    <xf numFmtId="0" fontId="15" fillId="0" borderId="28" xfId="61" applyFont="1" applyBorder="1" applyAlignment="1">
      <alignment horizontal="center" vertical="center" shrinkToFit="1"/>
      <protection/>
    </xf>
    <xf numFmtId="0" fontId="15" fillId="0" borderId="29" xfId="61" applyFont="1" applyBorder="1" applyAlignment="1">
      <alignment horizontal="center" vertical="center"/>
      <protection/>
    </xf>
    <xf numFmtId="0" fontId="15" fillId="0" borderId="30" xfId="61" applyFont="1" applyBorder="1" applyAlignment="1">
      <alignment vertical="center"/>
      <protection/>
    </xf>
    <xf numFmtId="0" fontId="15" fillId="0" borderId="31" xfId="61" applyFont="1" applyBorder="1" applyAlignment="1">
      <alignment vertical="center"/>
      <protection/>
    </xf>
    <xf numFmtId="0" fontId="15" fillId="0" borderId="31" xfId="61" applyFont="1" applyBorder="1" applyAlignment="1">
      <alignment horizontal="right" vertical="center"/>
      <protection/>
    </xf>
    <xf numFmtId="0" fontId="15" fillId="0" borderId="32" xfId="61" applyFont="1" applyBorder="1" applyAlignment="1">
      <alignment vertical="center"/>
      <protection/>
    </xf>
    <xf numFmtId="0" fontId="15" fillId="0" borderId="33" xfId="61" applyFont="1" applyBorder="1" applyAlignment="1">
      <alignment vertical="center"/>
      <protection/>
    </xf>
    <xf numFmtId="0" fontId="15" fillId="35" borderId="34" xfId="61" applyNumberFormat="1" applyFont="1" applyFill="1" applyBorder="1" applyAlignment="1">
      <alignment vertical="center"/>
      <protection/>
    </xf>
    <xf numFmtId="0" fontId="15" fillId="0" borderId="35" xfId="61" applyFont="1" applyBorder="1" applyAlignment="1">
      <alignment vertical="center"/>
      <protection/>
    </xf>
    <xf numFmtId="0" fontId="15" fillId="0" borderId="36" xfId="61" applyFont="1" applyBorder="1" applyAlignment="1">
      <alignment vertical="center"/>
      <protection/>
    </xf>
    <xf numFmtId="0" fontId="15" fillId="0" borderId="37" xfId="61" applyFont="1" applyBorder="1" applyAlignment="1">
      <alignment vertical="center"/>
      <protection/>
    </xf>
    <xf numFmtId="0" fontId="15" fillId="0" borderId="38" xfId="61" applyFont="1" applyBorder="1" applyAlignment="1">
      <alignment vertical="center"/>
      <protection/>
    </xf>
    <xf numFmtId="0" fontId="15" fillId="0" borderId="39" xfId="61" applyFont="1" applyBorder="1" applyAlignment="1">
      <alignment vertical="center"/>
      <protection/>
    </xf>
    <xf numFmtId="0" fontId="15" fillId="0" borderId="40" xfId="61" applyFont="1" applyBorder="1" applyAlignment="1">
      <alignment vertical="center"/>
      <protection/>
    </xf>
    <xf numFmtId="0" fontId="15" fillId="0" borderId="41" xfId="61" applyFont="1" applyBorder="1" applyAlignment="1">
      <alignment vertical="center"/>
      <protection/>
    </xf>
    <xf numFmtId="0" fontId="15" fillId="0" borderId="0" xfId="61" applyFont="1" applyBorder="1" applyAlignment="1">
      <alignment vertical="center"/>
      <protection/>
    </xf>
    <xf numFmtId="0" fontId="15" fillId="0" borderId="0" xfId="61" applyFont="1" applyBorder="1" applyAlignment="1">
      <alignment horizontal="left" vertical="center"/>
      <protection/>
    </xf>
    <xf numFmtId="0" fontId="15" fillId="0" borderId="42" xfId="61" applyFont="1" applyFill="1" applyBorder="1" applyAlignment="1">
      <alignment horizontal="right" vertical="center"/>
      <protection/>
    </xf>
    <xf numFmtId="0" fontId="15" fillId="0" borderId="42" xfId="61" applyFont="1" applyFill="1" applyBorder="1" applyAlignment="1">
      <alignment vertical="center"/>
      <protection/>
    </xf>
    <xf numFmtId="0" fontId="15" fillId="35" borderId="34" xfId="61" applyFont="1" applyFill="1" applyBorder="1" applyAlignment="1">
      <alignment vertical="center" shrinkToFit="1"/>
      <protection/>
    </xf>
    <xf numFmtId="0" fontId="15" fillId="35" borderId="43" xfId="61" applyNumberFormat="1" applyFont="1" applyFill="1" applyBorder="1" applyAlignment="1">
      <alignment vertical="center"/>
      <protection/>
    </xf>
    <xf numFmtId="49" fontId="15" fillId="35" borderId="17" xfId="61" applyNumberFormat="1" applyFont="1" applyFill="1" applyBorder="1" applyAlignment="1">
      <alignment vertical="center"/>
      <protection/>
    </xf>
    <xf numFmtId="0" fontId="15" fillId="35" borderId="17" xfId="61" applyFont="1" applyFill="1" applyBorder="1" applyAlignment="1">
      <alignment vertical="center" shrinkToFit="1"/>
      <protection/>
    </xf>
    <xf numFmtId="0" fontId="15" fillId="35" borderId="14" xfId="61" applyNumberFormat="1" applyFont="1" applyFill="1" applyBorder="1" applyAlignment="1">
      <alignment vertical="center"/>
      <protection/>
    </xf>
    <xf numFmtId="49" fontId="15" fillId="35" borderId="44" xfId="61" applyNumberFormat="1" applyFont="1" applyFill="1" applyBorder="1" applyAlignment="1">
      <alignment vertical="center"/>
      <protection/>
    </xf>
    <xf numFmtId="0" fontId="15" fillId="35" borderId="44" xfId="61" applyFont="1" applyFill="1" applyBorder="1" applyAlignment="1">
      <alignment vertical="center" shrinkToFit="1"/>
      <protection/>
    </xf>
    <xf numFmtId="0" fontId="15" fillId="35" borderId="18"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5" fillId="35" borderId="44" xfId="61" applyNumberFormat="1" applyFont="1" applyFill="1" applyBorder="1" applyAlignment="1">
      <alignment vertical="center"/>
      <protection/>
    </xf>
    <xf numFmtId="0" fontId="15" fillId="35" borderId="34" xfId="61" applyFont="1" applyFill="1" applyBorder="1" applyAlignment="1">
      <alignment horizontal="center" vertical="center"/>
      <protection/>
    </xf>
    <xf numFmtId="0" fontId="15" fillId="35" borderId="17" xfId="61" applyFont="1" applyFill="1" applyBorder="1" applyAlignment="1">
      <alignment horizontal="center" vertical="center"/>
      <protection/>
    </xf>
    <xf numFmtId="0" fontId="15" fillId="35" borderId="44" xfId="61" applyFont="1" applyFill="1" applyBorder="1" applyAlignment="1">
      <alignment horizontal="center" vertical="center"/>
      <protection/>
    </xf>
    <xf numFmtId="182" fontId="15" fillId="36" borderId="45" xfId="61" applyNumberFormat="1" applyFont="1" applyFill="1" applyBorder="1" applyAlignment="1">
      <alignment horizontal="center" vertical="center"/>
      <protection/>
    </xf>
    <xf numFmtId="0" fontId="15" fillId="36" borderId="46" xfId="61" applyNumberFormat="1" applyFont="1" applyFill="1" applyBorder="1" applyAlignment="1">
      <alignment horizontal="left" vertical="center"/>
      <protection/>
    </xf>
    <xf numFmtId="0" fontId="15" fillId="36" borderId="47" xfId="61" applyNumberFormat="1" applyFont="1" applyFill="1" applyBorder="1" applyAlignment="1">
      <alignment horizontal="center" vertical="center"/>
      <protection/>
    </xf>
    <xf numFmtId="0" fontId="15" fillId="36" borderId="15" xfId="61" applyNumberFormat="1" applyFont="1" applyFill="1" applyBorder="1" applyAlignment="1">
      <alignment horizontal="left" vertical="center"/>
      <protection/>
    </xf>
    <xf numFmtId="0" fontId="15" fillId="36" borderId="19" xfId="61" applyNumberFormat="1" applyFont="1" applyFill="1" applyBorder="1" applyAlignment="1">
      <alignment horizontal="center" vertical="center"/>
      <protection/>
    </xf>
    <xf numFmtId="0" fontId="15" fillId="36" borderId="20" xfId="61" applyNumberFormat="1" applyFont="1" applyFill="1" applyBorder="1" applyAlignment="1">
      <alignment horizontal="left" vertical="center"/>
      <protection/>
    </xf>
    <xf numFmtId="0" fontId="15" fillId="36" borderId="24" xfId="61" applyFont="1" applyFill="1" applyBorder="1" applyAlignment="1">
      <alignment vertical="center"/>
      <protection/>
    </xf>
    <xf numFmtId="0" fontId="15" fillId="36" borderId="48" xfId="61" applyFont="1" applyFill="1" applyBorder="1" applyAlignment="1">
      <alignment vertical="center"/>
      <protection/>
    </xf>
    <xf numFmtId="0" fontId="15" fillId="36" borderId="25" xfId="61" applyFont="1" applyFill="1" applyBorder="1" applyAlignment="1">
      <alignment vertical="center"/>
      <protection/>
    </xf>
    <xf numFmtId="0" fontId="15" fillId="36" borderId="49" xfId="61" applyFont="1" applyFill="1" applyBorder="1" applyAlignment="1">
      <alignment vertical="center"/>
      <protection/>
    </xf>
    <xf numFmtId="0" fontId="15" fillId="36" borderId="50" xfId="61" applyFont="1" applyFill="1" applyBorder="1" applyAlignment="1">
      <alignment vertical="center"/>
      <protection/>
    </xf>
    <xf numFmtId="0" fontId="15" fillId="36" borderId="51" xfId="61" applyFont="1" applyFill="1" applyBorder="1" applyAlignment="1">
      <alignment vertical="center"/>
      <protection/>
    </xf>
    <xf numFmtId="0" fontId="15" fillId="0" borderId="0" xfId="61" applyFont="1" applyBorder="1" applyAlignment="1">
      <alignment horizontal="center" vertical="center"/>
      <protection/>
    </xf>
    <xf numFmtId="49" fontId="15" fillId="0" borderId="0" xfId="61" applyNumberFormat="1" applyFont="1" applyBorder="1" applyAlignment="1">
      <alignment horizontal="left" vertical="center"/>
      <protection/>
    </xf>
    <xf numFmtId="183" fontId="15" fillId="0" borderId="0" xfId="61" applyNumberFormat="1" applyFont="1" applyFill="1" applyBorder="1" applyAlignment="1">
      <alignment vertical="center"/>
      <protection/>
    </xf>
    <xf numFmtId="183" fontId="15" fillId="0" borderId="0" xfId="61" applyNumberFormat="1" applyFont="1" applyFill="1" applyBorder="1" applyAlignment="1">
      <alignment horizontal="right" vertical="center"/>
      <protection/>
    </xf>
    <xf numFmtId="183" fontId="15" fillId="35" borderId="34" xfId="61" applyNumberFormat="1" applyFont="1" applyFill="1" applyBorder="1" applyAlignment="1">
      <alignment vertical="center"/>
      <protection/>
    </xf>
    <xf numFmtId="183" fontId="15" fillId="35" borderId="17" xfId="61" applyNumberFormat="1" applyFont="1" applyFill="1" applyBorder="1" applyAlignment="1">
      <alignment vertical="center"/>
      <protection/>
    </xf>
    <xf numFmtId="183" fontId="15" fillId="0" borderId="17" xfId="61" applyNumberFormat="1" applyFont="1" applyFill="1" applyBorder="1" applyAlignment="1">
      <alignment vertical="center"/>
      <protection/>
    </xf>
    <xf numFmtId="183" fontId="15" fillId="35" borderId="44" xfId="61" applyNumberFormat="1" applyFont="1" applyFill="1" applyBorder="1" applyAlignment="1">
      <alignment vertical="center"/>
      <protection/>
    </xf>
    <xf numFmtId="183" fontId="15" fillId="0" borderId="42" xfId="61" applyNumberFormat="1" applyFont="1" applyFill="1" applyBorder="1" applyAlignment="1">
      <alignment vertical="center"/>
      <protection/>
    </xf>
    <xf numFmtId="183" fontId="15" fillId="0" borderId="42" xfId="61" applyNumberFormat="1" applyFont="1" applyFill="1" applyBorder="1" applyAlignment="1">
      <alignment horizontal="right" vertical="center"/>
      <protection/>
    </xf>
    <xf numFmtId="0" fontId="15" fillId="0" borderId="0" xfId="61" applyFont="1" applyAlignment="1">
      <alignment horizontal="center" vertical="center"/>
      <protection/>
    </xf>
    <xf numFmtId="0" fontId="15" fillId="0" borderId="31" xfId="61" applyFont="1" applyBorder="1" applyAlignment="1">
      <alignment horizontal="center" vertical="center"/>
      <protection/>
    </xf>
    <xf numFmtId="49" fontId="15" fillId="35" borderId="34" xfId="61" applyNumberFormat="1" applyFont="1" applyFill="1" applyBorder="1" applyAlignment="1">
      <alignment horizontal="center" vertical="center"/>
      <protection/>
    </xf>
    <xf numFmtId="49" fontId="15" fillId="35" borderId="17" xfId="61" applyNumberFormat="1" applyFont="1" applyFill="1" applyBorder="1" applyAlignment="1">
      <alignment horizontal="center" vertical="center"/>
      <protection/>
    </xf>
    <xf numFmtId="49" fontId="15" fillId="35" borderId="44" xfId="61" applyNumberFormat="1" applyFont="1" applyFill="1" applyBorder="1" applyAlignment="1">
      <alignment horizontal="center" vertical="center"/>
      <protection/>
    </xf>
    <xf numFmtId="176" fontId="3" fillId="0" borderId="14"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36" xfId="0" applyNumberFormat="1"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53" xfId="0" applyFont="1" applyBorder="1" applyAlignment="1">
      <alignment vertical="center"/>
    </xf>
    <xf numFmtId="0" fontId="0" fillId="0" borderId="13" xfId="0" applyFont="1" applyBorder="1" applyAlignment="1">
      <alignment vertical="center"/>
    </xf>
    <xf numFmtId="0" fontId="0" fillId="0" borderId="54" xfId="0" applyFont="1" applyBorder="1" applyAlignment="1">
      <alignment vertical="center"/>
    </xf>
    <xf numFmtId="178" fontId="3" fillId="0" borderId="16" xfId="49" applyNumberFormat="1" applyFont="1" applyFill="1" applyBorder="1" applyAlignment="1">
      <alignment vertical="center"/>
    </xf>
    <xf numFmtId="178" fontId="3" fillId="0" borderId="17" xfId="49" applyNumberFormat="1" applyFont="1" applyFill="1" applyBorder="1" applyAlignment="1">
      <alignment vertical="center"/>
    </xf>
    <xf numFmtId="0" fontId="4" fillId="0" borderId="44" xfId="0" applyFont="1" applyBorder="1" applyAlignment="1">
      <alignment horizontal="center" vertical="center"/>
    </xf>
    <xf numFmtId="0" fontId="4" fillId="0" borderId="55" xfId="0" applyFont="1" applyBorder="1" applyAlignment="1">
      <alignment horizontal="center" vertical="center"/>
    </xf>
    <xf numFmtId="178" fontId="8" fillId="0" borderId="56" xfId="49" applyNumberFormat="1" applyFont="1" applyBorder="1" applyAlignment="1">
      <alignment vertical="center"/>
    </xf>
    <xf numFmtId="178" fontId="3" fillId="35" borderId="17" xfId="0" applyNumberFormat="1" applyFont="1" applyFill="1" applyBorder="1" applyAlignment="1">
      <alignment vertical="center"/>
    </xf>
    <xf numFmtId="178" fontId="3" fillId="35" borderId="55" xfId="0" applyNumberFormat="1" applyFont="1" applyFill="1" applyBorder="1" applyAlignment="1">
      <alignment vertical="center"/>
    </xf>
    <xf numFmtId="178" fontId="3" fillId="35" borderId="14" xfId="49" applyNumberFormat="1" applyFont="1" applyFill="1" applyBorder="1" applyAlignment="1">
      <alignment vertical="center"/>
    </xf>
    <xf numFmtId="178" fontId="3" fillId="35" borderId="57" xfId="49" applyNumberFormat="1" applyFont="1" applyFill="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178" fontId="3" fillId="35" borderId="60" xfId="49" applyNumberFormat="1" applyFont="1" applyFill="1" applyBorder="1" applyAlignment="1">
      <alignment vertical="center"/>
    </xf>
    <xf numFmtId="0" fontId="15" fillId="0" borderId="24" xfId="61" applyFont="1" applyBorder="1" applyAlignment="1">
      <alignment vertical="center"/>
      <protection/>
    </xf>
    <xf numFmtId="0" fontId="15" fillId="0" borderId="11" xfId="61" applyFont="1" applyBorder="1" applyAlignment="1">
      <alignment horizontal="center" vertical="center"/>
      <protection/>
    </xf>
    <xf numFmtId="0" fontId="15" fillId="0" borderId="49" xfId="61" applyFont="1" applyBorder="1" applyAlignment="1">
      <alignment vertical="center"/>
      <protection/>
    </xf>
    <xf numFmtId="0" fontId="15" fillId="35" borderId="53" xfId="61" applyFont="1" applyFill="1" applyBorder="1" applyAlignment="1">
      <alignment horizontal="center" vertical="center"/>
      <protection/>
    </xf>
    <xf numFmtId="0" fontId="15" fillId="35" borderId="14" xfId="61" applyFont="1" applyFill="1" applyBorder="1" applyAlignment="1">
      <alignment horizontal="center" vertical="center"/>
      <protection/>
    </xf>
    <xf numFmtId="0" fontId="15" fillId="35" borderId="18" xfId="61" applyFont="1" applyFill="1" applyBorder="1" applyAlignment="1">
      <alignment horizontal="center" vertical="center"/>
      <protection/>
    </xf>
    <xf numFmtId="0" fontId="15" fillId="0" borderId="61" xfId="61" applyFont="1" applyBorder="1" applyAlignment="1">
      <alignment vertical="center"/>
      <protection/>
    </xf>
    <xf numFmtId="178" fontId="3" fillId="0" borderId="62" xfId="49" applyNumberFormat="1" applyFont="1" applyFill="1" applyBorder="1" applyAlignment="1">
      <alignment vertical="center"/>
    </xf>
    <xf numFmtId="178" fontId="3" fillId="0" borderId="34" xfId="49" applyNumberFormat="1" applyFont="1" applyFill="1" applyBorder="1" applyAlignment="1">
      <alignment vertical="center"/>
    </xf>
    <xf numFmtId="178" fontId="3" fillId="0" borderId="28" xfId="49" applyNumberFormat="1" applyFont="1" applyFill="1" applyBorder="1" applyAlignment="1">
      <alignment vertical="center"/>
    </xf>
    <xf numFmtId="183" fontId="15" fillId="0" borderId="23" xfId="61" applyNumberFormat="1" applyFont="1" applyFill="1" applyBorder="1" applyAlignment="1">
      <alignment vertical="center"/>
      <protection/>
    </xf>
    <xf numFmtId="183" fontId="15" fillId="0" borderId="34" xfId="61" applyNumberFormat="1" applyFont="1" applyFill="1" applyBorder="1" applyAlignment="1">
      <alignment vertical="center"/>
      <protection/>
    </xf>
    <xf numFmtId="0" fontId="15" fillId="0" borderId="0" xfId="61" applyFont="1" applyFill="1" applyAlignment="1">
      <alignment vertical="center"/>
      <protection/>
    </xf>
    <xf numFmtId="0" fontId="15" fillId="0" borderId="0" xfId="61" applyFont="1" applyFill="1" applyBorder="1" applyAlignment="1">
      <alignment vertical="center"/>
      <protection/>
    </xf>
    <xf numFmtId="0" fontId="53" fillId="33" borderId="0" xfId="0" applyFont="1" applyFill="1" applyAlignment="1">
      <alignment vertical="center"/>
    </xf>
    <xf numFmtId="0" fontId="54" fillId="33" borderId="0" xfId="0" applyFont="1" applyFill="1" applyAlignment="1">
      <alignment vertical="center"/>
    </xf>
    <xf numFmtId="177" fontId="3" fillId="0" borderId="52" xfId="0" applyNumberFormat="1" applyFont="1" applyFill="1" applyBorder="1" applyAlignment="1">
      <alignment vertical="center"/>
    </xf>
    <xf numFmtId="0" fontId="7" fillId="0" borderId="0" xfId="0" applyFont="1" applyAlignment="1">
      <alignment horizontal="center" vertical="center"/>
    </xf>
    <xf numFmtId="0" fontId="3" fillId="35" borderId="0" xfId="0" applyFont="1" applyFill="1" applyAlignment="1">
      <alignment horizontal="left" vertical="center" shrinkToFit="1"/>
    </xf>
    <xf numFmtId="0" fontId="0" fillId="35" borderId="0" xfId="0" applyFont="1" applyFill="1" applyAlignment="1">
      <alignment vertical="center" shrinkToFit="1"/>
    </xf>
    <xf numFmtId="0" fontId="3" fillId="35" borderId="0" xfId="0" applyFont="1" applyFill="1" applyAlignment="1">
      <alignment vertical="center" shrinkToFit="1"/>
    </xf>
    <xf numFmtId="0" fontId="3" fillId="0" borderId="0" xfId="0" applyFont="1" applyFill="1" applyAlignment="1">
      <alignment horizontal="left" vertical="center" shrinkToFit="1"/>
    </xf>
    <xf numFmtId="0" fontId="0" fillId="35" borderId="0" xfId="0" applyFont="1" applyFill="1" applyAlignment="1">
      <alignment vertical="center" shrinkToFit="1"/>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6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5"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28"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178" fontId="3" fillId="0" borderId="57" xfId="49" applyNumberFormat="1" applyFont="1" applyBorder="1" applyAlignment="1">
      <alignment vertical="center"/>
    </xf>
    <xf numFmtId="178" fontId="3" fillId="0" borderId="74" xfId="49" applyNumberFormat="1" applyFont="1" applyBorder="1" applyAlignment="1">
      <alignment vertical="center"/>
    </xf>
    <xf numFmtId="178" fontId="3" fillId="0" borderId="57" xfId="49" applyNumberFormat="1" applyFont="1" applyFill="1" applyBorder="1" applyAlignment="1">
      <alignment vertical="center"/>
    </xf>
    <xf numFmtId="178" fontId="3" fillId="0" borderId="74" xfId="49" applyNumberFormat="1" applyFont="1" applyFill="1" applyBorder="1" applyAlignment="1">
      <alignment vertical="center"/>
    </xf>
    <xf numFmtId="178" fontId="3" fillId="0" borderId="75" xfId="49" applyNumberFormat="1" applyFont="1" applyFill="1" applyBorder="1" applyAlignment="1">
      <alignment vertical="center"/>
    </xf>
    <xf numFmtId="178" fontId="3" fillId="0" borderId="76" xfId="49" applyNumberFormat="1" applyFont="1" applyFill="1" applyBorder="1" applyAlignment="1">
      <alignment vertical="center"/>
    </xf>
    <xf numFmtId="178" fontId="3" fillId="0" borderId="77" xfId="49" applyNumberFormat="1" applyFont="1" applyFill="1" applyBorder="1" applyAlignment="1">
      <alignment vertical="center"/>
    </xf>
    <xf numFmtId="178" fontId="3" fillId="0" borderId="14" xfId="49" applyNumberFormat="1" applyFont="1" applyBorder="1" applyAlignment="1">
      <alignment vertical="center"/>
    </xf>
    <xf numFmtId="178" fontId="3" fillId="0" borderId="15" xfId="49" applyNumberFormat="1" applyFont="1" applyBorder="1" applyAlignment="1">
      <alignment vertical="center"/>
    </xf>
    <xf numFmtId="178" fontId="3" fillId="0" borderId="14" xfId="49" applyNumberFormat="1" applyFont="1" applyFill="1" applyBorder="1" applyAlignment="1">
      <alignment vertical="center"/>
    </xf>
    <xf numFmtId="178" fontId="3" fillId="0" borderId="15" xfId="49" applyNumberFormat="1" applyFont="1" applyFill="1" applyBorder="1" applyAlignment="1">
      <alignment vertical="center"/>
    </xf>
    <xf numFmtId="178" fontId="3" fillId="0" borderId="78" xfId="49" applyNumberFormat="1" applyFont="1" applyFill="1" applyBorder="1" applyAlignment="1">
      <alignment vertical="center"/>
    </xf>
    <xf numFmtId="178" fontId="3" fillId="0" borderId="79" xfId="49" applyNumberFormat="1" applyFont="1" applyFill="1" applyBorder="1" applyAlignment="1">
      <alignment vertical="center"/>
    </xf>
    <xf numFmtId="178" fontId="3" fillId="0" borderId="47" xfId="49" applyNumberFormat="1" applyFont="1" applyFill="1" applyBorder="1" applyAlignment="1">
      <alignment vertical="center"/>
    </xf>
    <xf numFmtId="178" fontId="3" fillId="0" borderId="80" xfId="49" applyNumberFormat="1" applyFont="1" applyFill="1" applyBorder="1" applyAlignment="1">
      <alignment vertical="center"/>
    </xf>
    <xf numFmtId="178" fontId="3" fillId="0" borderId="81" xfId="49" applyNumberFormat="1" applyFont="1" applyFill="1" applyBorder="1" applyAlignment="1">
      <alignment vertical="center"/>
    </xf>
    <xf numFmtId="0" fontId="4" fillId="0" borderId="55" xfId="0" applyFont="1" applyBorder="1" applyAlignment="1">
      <alignment horizontal="center"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82" xfId="0" applyFont="1" applyBorder="1" applyAlignment="1">
      <alignment horizontal="center" vertical="center" wrapText="1"/>
    </xf>
    <xf numFmtId="0" fontId="3" fillId="0" borderId="60"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4" fillId="0" borderId="85" xfId="0" applyFont="1" applyBorder="1" applyAlignment="1">
      <alignment horizontal="center" vertical="center" wrapTex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178" fontId="8" fillId="0" borderId="56" xfId="49" applyNumberFormat="1" applyFont="1" applyBorder="1" applyAlignment="1">
      <alignment vertical="center"/>
    </xf>
    <xf numFmtId="178" fontId="8" fillId="0" borderId="89" xfId="49" applyNumberFormat="1" applyFont="1" applyBorder="1" applyAlignment="1">
      <alignment vertical="center"/>
    </xf>
    <xf numFmtId="178" fontId="8" fillId="0" borderId="90" xfId="49" applyNumberFormat="1" applyFont="1" applyBorder="1" applyAlignment="1">
      <alignment vertical="center"/>
    </xf>
    <xf numFmtId="178" fontId="8" fillId="0" borderId="91" xfId="49" applyNumberFormat="1" applyFont="1" applyBorder="1" applyAlignment="1">
      <alignment vertical="center"/>
    </xf>
    <xf numFmtId="178" fontId="8" fillId="0" borderId="92" xfId="49" applyNumberFormat="1" applyFont="1" applyBorder="1" applyAlignment="1">
      <alignment vertical="center"/>
    </xf>
    <xf numFmtId="179" fontId="8" fillId="0" borderId="10" xfId="0" applyNumberFormat="1" applyFont="1" applyBorder="1" applyAlignment="1">
      <alignment vertical="center"/>
    </xf>
    <xf numFmtId="178" fontId="8" fillId="0" borderId="10" xfId="0" applyNumberFormat="1" applyFont="1" applyBorder="1" applyAlignment="1">
      <alignment vertical="center"/>
    </xf>
    <xf numFmtId="178" fontId="8" fillId="0" borderId="93" xfId="0" applyNumberFormat="1" applyFont="1" applyBorder="1" applyAlignment="1">
      <alignment vertical="center"/>
    </xf>
    <xf numFmtId="10" fontId="8" fillId="0" borderId="12" xfId="42" applyNumberFormat="1" applyFont="1" applyBorder="1" applyAlignment="1">
      <alignment vertical="center"/>
    </xf>
    <xf numFmtId="10" fontId="8" fillId="0" borderId="56" xfId="42" applyNumberFormat="1" applyFont="1"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5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5" xfId="0" applyFont="1" applyBorder="1" applyAlignment="1">
      <alignment horizontal="center" vertical="center"/>
    </xf>
    <xf numFmtId="178" fontId="8" fillId="0" borderId="94" xfId="0" applyNumberFormat="1" applyFont="1" applyBorder="1" applyAlignment="1">
      <alignment vertical="center"/>
    </xf>
    <xf numFmtId="178" fontId="8" fillId="0" borderId="95" xfId="0" applyNumberFormat="1" applyFont="1" applyBorder="1" applyAlignment="1">
      <alignment vertical="center"/>
    </xf>
    <xf numFmtId="0" fontId="4" fillId="0" borderId="96" xfId="0" applyFont="1" applyBorder="1" applyAlignment="1">
      <alignment horizontal="center" vertical="center"/>
    </xf>
    <xf numFmtId="0" fontId="4" fillId="0" borderId="25" xfId="0" applyFont="1" applyBorder="1" applyAlignment="1">
      <alignment horizontal="center" vertical="center"/>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4" fillId="0" borderId="48" xfId="0" applyFont="1" applyBorder="1" applyAlignment="1">
      <alignment horizontal="center" vertical="center"/>
    </xf>
    <xf numFmtId="0" fontId="4" fillId="0" borderId="59"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178" fontId="8" fillId="0" borderId="12" xfId="0" applyNumberFormat="1" applyFont="1" applyBorder="1" applyAlignment="1">
      <alignment vertical="center"/>
    </xf>
    <xf numFmtId="180" fontId="3" fillId="35" borderId="52" xfId="0" applyNumberFormat="1" applyFont="1" applyFill="1" applyBorder="1" applyAlignment="1">
      <alignment horizontal="center" vertical="center"/>
    </xf>
    <xf numFmtId="180" fontId="3" fillId="35"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3" fillId="0" borderId="16" xfId="0" applyFont="1" applyFill="1" applyBorder="1" applyAlignment="1">
      <alignment horizontal="center" vertical="center"/>
    </xf>
    <xf numFmtId="178" fontId="3" fillId="0" borderId="1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77" xfId="0" applyNumberFormat="1" applyFont="1" applyFill="1" applyBorder="1" applyAlignment="1">
      <alignment vertical="center"/>
    </xf>
    <xf numFmtId="178" fontId="3" fillId="0" borderId="74" xfId="0" applyNumberFormat="1" applyFont="1" applyFill="1" applyBorder="1" applyAlignment="1">
      <alignment vertical="center"/>
    </xf>
    <xf numFmtId="10" fontId="3" fillId="0" borderId="62" xfId="0" applyNumberFormat="1" applyFont="1" applyBorder="1" applyAlignment="1">
      <alignment vertical="center"/>
    </xf>
    <xf numFmtId="178" fontId="3" fillId="0" borderId="62" xfId="0" applyNumberFormat="1" applyFont="1" applyBorder="1" applyAlignment="1" quotePrefix="1">
      <alignment vertical="center"/>
    </xf>
    <xf numFmtId="178" fontId="3" fillId="0" borderId="62" xfId="0" applyNumberFormat="1" applyFont="1" applyBorder="1" applyAlignment="1">
      <alignment vertical="center"/>
    </xf>
    <xf numFmtId="178" fontId="3" fillId="0" borderId="99" xfId="0" applyNumberFormat="1" applyFont="1" applyBorder="1" applyAlignment="1">
      <alignment vertical="center"/>
    </xf>
    <xf numFmtId="180" fontId="3" fillId="35" borderId="36" xfId="0" applyNumberFormat="1" applyFont="1" applyFill="1" applyBorder="1" applyAlignment="1">
      <alignment vertical="center"/>
    </xf>
    <xf numFmtId="180" fontId="3" fillId="35" borderId="17" xfId="0" applyNumberFormat="1" applyFont="1" applyFill="1" applyBorder="1" applyAlignment="1">
      <alignment vertical="center"/>
    </xf>
    <xf numFmtId="0" fontId="0" fillId="35" borderId="17" xfId="0" applyFont="1" applyFill="1" applyBorder="1" applyAlignment="1">
      <alignment vertical="center"/>
    </xf>
    <xf numFmtId="0" fontId="3" fillId="35" borderId="17" xfId="0" applyFont="1" applyFill="1" applyBorder="1" applyAlignment="1">
      <alignment vertical="center"/>
    </xf>
    <xf numFmtId="178" fontId="3" fillId="35" borderId="17" xfId="0" applyNumberFormat="1" applyFont="1" applyFill="1" applyBorder="1" applyAlignment="1">
      <alignment vertical="center"/>
    </xf>
    <xf numFmtId="178" fontId="3" fillId="35" borderId="14" xfId="0" applyNumberFormat="1" applyFont="1" applyFill="1" applyBorder="1" applyAlignment="1">
      <alignment vertical="center"/>
    </xf>
    <xf numFmtId="178" fontId="3" fillId="35" borderId="47" xfId="0" applyNumberFormat="1" applyFont="1" applyFill="1" applyBorder="1" applyAlignment="1">
      <alignment vertical="center"/>
    </xf>
    <xf numFmtId="178" fontId="3" fillId="35" borderId="15" xfId="0" applyNumberFormat="1" applyFont="1" applyFill="1" applyBorder="1" applyAlignment="1">
      <alignment vertical="center"/>
    </xf>
    <xf numFmtId="10" fontId="3" fillId="0" borderId="17" xfId="0" applyNumberFormat="1" applyFont="1" applyBorder="1" applyAlignment="1">
      <alignment vertical="center"/>
    </xf>
    <xf numFmtId="178" fontId="3" fillId="0" borderId="17" xfId="0" applyNumberFormat="1" applyFont="1" applyBorder="1" applyAlignment="1" quotePrefix="1">
      <alignment vertical="center"/>
    </xf>
    <xf numFmtId="178" fontId="3" fillId="0" borderId="17" xfId="0" applyNumberFormat="1" applyFont="1" applyBorder="1" applyAlignment="1">
      <alignment vertical="center"/>
    </xf>
    <xf numFmtId="178" fontId="3" fillId="0" borderId="37" xfId="0" applyNumberFormat="1" applyFont="1" applyBorder="1" applyAlignment="1">
      <alignment vertical="center"/>
    </xf>
    <xf numFmtId="180" fontId="3" fillId="35" borderId="82" xfId="0" applyNumberFormat="1" applyFont="1" applyFill="1" applyBorder="1" applyAlignment="1">
      <alignment vertical="center"/>
    </xf>
    <xf numFmtId="180" fontId="3" fillId="35" borderId="55" xfId="0" applyNumberFormat="1" applyFont="1" applyFill="1" applyBorder="1" applyAlignment="1">
      <alignment vertical="center"/>
    </xf>
    <xf numFmtId="0" fontId="3" fillId="35" borderId="55" xfId="0" applyFont="1" applyFill="1" applyBorder="1" applyAlignment="1">
      <alignment vertical="center"/>
    </xf>
    <xf numFmtId="178" fontId="3" fillId="35" borderId="55" xfId="0" applyNumberFormat="1" applyFont="1" applyFill="1" applyBorder="1" applyAlignment="1">
      <alignment vertical="center"/>
    </xf>
    <xf numFmtId="178" fontId="3" fillId="35" borderId="60" xfId="0" applyNumberFormat="1" applyFont="1" applyFill="1" applyBorder="1" applyAlignment="1">
      <alignment vertical="center"/>
    </xf>
    <xf numFmtId="178" fontId="3" fillId="35" borderId="81" xfId="0" applyNumberFormat="1" applyFont="1" applyFill="1" applyBorder="1" applyAlignment="1">
      <alignment vertical="center"/>
    </xf>
    <xf numFmtId="178" fontId="3" fillId="35" borderId="100" xfId="0" applyNumberFormat="1" applyFont="1" applyFill="1" applyBorder="1" applyAlignment="1">
      <alignment vertical="center"/>
    </xf>
    <xf numFmtId="10" fontId="3" fillId="0" borderId="34" xfId="0" applyNumberFormat="1" applyFont="1" applyBorder="1" applyAlignment="1">
      <alignment vertical="center"/>
    </xf>
    <xf numFmtId="178" fontId="3" fillId="0" borderId="34" xfId="0" applyNumberFormat="1" applyFont="1" applyBorder="1" applyAlignment="1" quotePrefix="1">
      <alignment vertical="center"/>
    </xf>
    <xf numFmtId="178" fontId="3" fillId="0" borderId="34" xfId="0" applyNumberFormat="1" applyFont="1" applyBorder="1" applyAlignment="1">
      <alignment vertical="center"/>
    </xf>
    <xf numFmtId="178" fontId="3" fillId="0" borderId="35" xfId="0" applyNumberFormat="1" applyFont="1" applyBorder="1" applyAlignment="1">
      <alignment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89" xfId="0" applyFont="1" applyBorder="1" applyAlignment="1">
      <alignment horizontal="distributed" vertical="center"/>
    </xf>
    <xf numFmtId="178" fontId="8" fillId="0" borderId="56" xfId="0" applyNumberFormat="1" applyFont="1" applyBorder="1" applyAlignment="1">
      <alignment vertical="center"/>
    </xf>
    <xf numFmtId="178" fontId="8" fillId="0" borderId="92" xfId="0" applyNumberFormat="1" applyFont="1" applyBorder="1" applyAlignment="1">
      <alignment vertical="center"/>
    </xf>
    <xf numFmtId="178" fontId="8" fillId="0" borderId="89" xfId="0" applyNumberFormat="1" applyFont="1" applyBorder="1" applyAlignment="1">
      <alignment vertical="center"/>
    </xf>
    <xf numFmtId="10" fontId="8" fillId="0" borderId="10" xfId="0" applyNumberFormat="1" applyFont="1" applyBorder="1" applyAlignment="1">
      <alignment vertical="center"/>
    </xf>
    <xf numFmtId="0" fontId="0" fillId="0" borderId="0" xfId="0" applyFont="1" applyAlignment="1">
      <alignment horizontal="right" vertical="center"/>
    </xf>
    <xf numFmtId="0" fontId="16" fillId="0" borderId="0" xfId="61" applyFont="1" applyAlignment="1">
      <alignment horizontal="center" vertical="center"/>
      <protection/>
    </xf>
    <xf numFmtId="0" fontId="15" fillId="0" borderId="0" xfId="61" applyFont="1" applyAlignment="1">
      <alignment horizontal="distributed" vertical="center"/>
      <protection/>
    </xf>
    <xf numFmtId="0" fontId="15" fillId="0" borderId="13" xfId="61" applyFont="1" applyFill="1" applyBorder="1" applyAlignment="1">
      <alignment vertical="center"/>
      <protection/>
    </xf>
    <xf numFmtId="0" fontId="4" fillId="0" borderId="13" xfId="61" applyFill="1" applyBorder="1" applyAlignment="1">
      <alignment vertical="center"/>
      <protection/>
    </xf>
    <xf numFmtId="0" fontId="15" fillId="0" borderId="47" xfId="61" applyFont="1" applyFill="1" applyBorder="1" applyAlignment="1">
      <alignment vertical="center"/>
      <protection/>
    </xf>
    <xf numFmtId="0" fontId="4" fillId="0" borderId="47" xfId="61" applyFill="1" applyBorder="1" applyAlignment="1">
      <alignment vertical="center"/>
      <protection/>
    </xf>
    <xf numFmtId="183" fontId="15" fillId="35" borderId="101" xfId="61" applyNumberFormat="1" applyFont="1" applyFill="1" applyBorder="1" applyAlignment="1">
      <alignment vertical="center"/>
      <protection/>
    </xf>
    <xf numFmtId="183" fontId="15" fillId="35" borderId="102" xfId="61" applyNumberFormat="1" applyFont="1" applyFill="1" applyBorder="1" applyAlignment="1">
      <alignment vertical="center"/>
      <protection/>
    </xf>
    <xf numFmtId="183" fontId="15" fillId="35" borderId="103" xfId="61" applyNumberFormat="1" applyFont="1" applyFill="1" applyBorder="1" applyAlignment="1">
      <alignment vertical="center"/>
      <protection/>
    </xf>
    <xf numFmtId="183" fontId="15" fillId="35" borderId="104" xfId="61" applyNumberFormat="1" applyFont="1" applyFill="1" applyBorder="1" applyAlignment="1">
      <alignment vertical="center"/>
      <protection/>
    </xf>
    <xf numFmtId="183" fontId="15" fillId="0" borderId="103" xfId="61" applyNumberFormat="1" applyFont="1" applyFill="1" applyBorder="1" applyAlignment="1">
      <alignment vertical="center"/>
      <protection/>
    </xf>
    <xf numFmtId="183" fontId="15" fillId="0" borderId="105" xfId="61" applyNumberFormat="1" applyFont="1" applyFill="1" applyBorder="1" applyAlignment="1">
      <alignment vertical="center"/>
      <protection/>
    </xf>
    <xf numFmtId="0" fontId="15" fillId="36" borderId="11" xfId="61" applyFont="1" applyFill="1" applyBorder="1" applyAlignment="1">
      <alignment horizontal="center" vertical="center"/>
      <protection/>
    </xf>
    <xf numFmtId="0" fontId="15" fillId="36" borderId="0" xfId="61" applyFont="1" applyFill="1" applyBorder="1" applyAlignment="1">
      <alignment horizontal="center" vertical="center"/>
      <protection/>
    </xf>
    <xf numFmtId="0" fontId="15" fillId="36" borderId="21" xfId="61" applyFont="1" applyFill="1" applyBorder="1" applyAlignment="1">
      <alignment horizontal="center" vertical="center"/>
      <protection/>
    </xf>
    <xf numFmtId="0" fontId="15" fillId="0" borderId="106" xfId="61" applyFont="1" applyBorder="1" applyAlignment="1">
      <alignment horizontal="center" vertical="center"/>
      <protection/>
    </xf>
    <xf numFmtId="0" fontId="15" fillId="0" borderId="107" xfId="61" applyFont="1" applyBorder="1" applyAlignment="1">
      <alignment horizontal="center" vertical="center"/>
      <protection/>
    </xf>
    <xf numFmtId="0" fontId="15" fillId="0" borderId="108" xfId="61" applyFont="1" applyBorder="1" applyAlignment="1">
      <alignment horizontal="center" vertical="center"/>
      <protection/>
    </xf>
    <xf numFmtId="49" fontId="15" fillId="0" borderId="64" xfId="61" applyNumberFormat="1" applyFont="1" applyBorder="1" applyAlignment="1">
      <alignment horizontal="center" vertical="center"/>
      <protection/>
    </xf>
    <xf numFmtId="49" fontId="15" fillId="0" borderId="65" xfId="61" applyNumberFormat="1" applyFont="1" applyBorder="1" applyAlignment="1">
      <alignment horizontal="center" vertical="center"/>
      <protection/>
    </xf>
    <xf numFmtId="0" fontId="15" fillId="0" borderId="43" xfId="61" applyFont="1" applyBorder="1" applyAlignment="1">
      <alignment horizontal="center" vertical="center"/>
      <protection/>
    </xf>
    <xf numFmtId="0" fontId="15" fillId="0" borderId="45" xfId="61" applyFont="1" applyBorder="1" applyAlignment="1">
      <alignment horizontal="center" vertical="center"/>
      <protection/>
    </xf>
    <xf numFmtId="183" fontId="15" fillId="0" borderId="43" xfId="61" applyNumberFormat="1" applyFont="1" applyFill="1" applyBorder="1" applyAlignment="1">
      <alignment horizontal="center" vertical="center"/>
      <protection/>
    </xf>
    <xf numFmtId="183" fontId="15" fillId="0" borderId="63"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軽減対象者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17</xdr:row>
      <xdr:rowOff>209550</xdr:rowOff>
    </xdr:from>
    <xdr:to>
      <xdr:col>2</xdr:col>
      <xdr:colOff>57150</xdr:colOff>
      <xdr:row>30</xdr:row>
      <xdr:rowOff>19050</xdr:rowOff>
    </xdr:to>
    <xdr:sp>
      <xdr:nvSpPr>
        <xdr:cNvPr id="1" name="角丸四角形 11"/>
        <xdr:cNvSpPr>
          <a:spLocks/>
        </xdr:cNvSpPr>
      </xdr:nvSpPr>
      <xdr:spPr>
        <a:xfrm>
          <a:off x="1057275" y="3914775"/>
          <a:ext cx="581025" cy="2905125"/>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1</xdr:col>
      <xdr:colOff>247650</xdr:colOff>
      <xdr:row>24</xdr:row>
      <xdr:rowOff>123825</xdr:rowOff>
    </xdr:from>
    <xdr:to>
      <xdr:col>6</xdr:col>
      <xdr:colOff>276225</xdr:colOff>
      <xdr:row>29</xdr:row>
      <xdr:rowOff>47625</xdr:rowOff>
    </xdr:to>
    <xdr:sp>
      <xdr:nvSpPr>
        <xdr:cNvPr id="2" name="角丸四角形吹き出し 12"/>
        <xdr:cNvSpPr>
          <a:spLocks/>
        </xdr:cNvSpPr>
      </xdr:nvSpPr>
      <xdr:spPr>
        <a:xfrm>
          <a:off x="1352550" y="5495925"/>
          <a:ext cx="2905125" cy="1114425"/>
        </a:xfrm>
        <a:prstGeom prst="wedgeRoundRectCallout">
          <a:avLst>
            <a:gd name="adj1" fmla="val -45287"/>
            <a:gd name="adj2" fmla="val -75476"/>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000000"/>
              </a:solidFill>
            </a:rPr>
            <a:t>軽減を受けていないものも含め、事業所全体での利用者件数を記入してください。（他の市町村の被保険者も含む）</a:t>
          </a:r>
        </a:p>
      </xdr:txBody>
    </xdr:sp>
    <xdr:clientData/>
  </xdr:twoCellAnchor>
  <xdr:twoCellAnchor>
    <xdr:from>
      <xdr:col>0</xdr:col>
      <xdr:colOff>47625</xdr:colOff>
      <xdr:row>40</xdr:row>
      <xdr:rowOff>161925</xdr:rowOff>
    </xdr:from>
    <xdr:to>
      <xdr:col>12</xdr:col>
      <xdr:colOff>95250</xdr:colOff>
      <xdr:row>42</xdr:row>
      <xdr:rowOff>66675</xdr:rowOff>
    </xdr:to>
    <xdr:sp>
      <xdr:nvSpPr>
        <xdr:cNvPr id="3" name="角丸四角形 13"/>
        <xdr:cNvSpPr>
          <a:spLocks/>
        </xdr:cNvSpPr>
      </xdr:nvSpPr>
      <xdr:spPr>
        <a:xfrm>
          <a:off x="47625" y="9344025"/>
          <a:ext cx="7010400" cy="38100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12</xdr:col>
      <xdr:colOff>285750</xdr:colOff>
      <xdr:row>43</xdr:row>
      <xdr:rowOff>38100</xdr:rowOff>
    </xdr:from>
    <xdr:to>
      <xdr:col>17</xdr:col>
      <xdr:colOff>476250</xdr:colOff>
      <xdr:row>48</xdr:row>
      <xdr:rowOff>114300</xdr:rowOff>
    </xdr:to>
    <xdr:sp>
      <xdr:nvSpPr>
        <xdr:cNvPr id="4" name="角丸四角形吹き出し 14"/>
        <xdr:cNvSpPr>
          <a:spLocks/>
        </xdr:cNvSpPr>
      </xdr:nvSpPr>
      <xdr:spPr>
        <a:xfrm>
          <a:off x="7248525" y="9934575"/>
          <a:ext cx="2276475" cy="1266825"/>
        </a:xfrm>
        <a:prstGeom prst="wedgeRoundRectCallout">
          <a:avLst>
            <a:gd name="adj1" fmla="val -66435"/>
            <a:gd name="adj2" fmla="val -34652"/>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000000"/>
              </a:solidFill>
            </a:rPr>
            <a:t>１段目に松山市の軽減対象者の件数等を記入してください。</a:t>
          </a:r>
        </a:p>
      </xdr:txBody>
    </xdr:sp>
    <xdr:clientData/>
  </xdr:twoCellAnchor>
  <xdr:twoCellAnchor>
    <xdr:from>
      <xdr:col>0</xdr:col>
      <xdr:colOff>1057275</xdr:colOff>
      <xdr:row>0</xdr:row>
      <xdr:rowOff>171450</xdr:rowOff>
    </xdr:from>
    <xdr:to>
      <xdr:col>3</xdr:col>
      <xdr:colOff>714375</xdr:colOff>
      <xdr:row>2</xdr:row>
      <xdr:rowOff>0</xdr:rowOff>
    </xdr:to>
    <xdr:sp>
      <xdr:nvSpPr>
        <xdr:cNvPr id="5" name="角丸四角形 15"/>
        <xdr:cNvSpPr>
          <a:spLocks/>
        </xdr:cNvSpPr>
      </xdr:nvSpPr>
      <xdr:spPr>
        <a:xfrm>
          <a:off x="1057275" y="171450"/>
          <a:ext cx="1752600" cy="19050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0</xdr:col>
      <xdr:colOff>1057275</xdr:colOff>
      <xdr:row>2</xdr:row>
      <xdr:rowOff>19050</xdr:rowOff>
    </xdr:from>
    <xdr:to>
      <xdr:col>5</xdr:col>
      <xdr:colOff>371475</xdr:colOff>
      <xdr:row>3</xdr:row>
      <xdr:rowOff>0</xdr:rowOff>
    </xdr:to>
    <xdr:sp>
      <xdr:nvSpPr>
        <xdr:cNvPr id="6" name="角丸四角形 16"/>
        <xdr:cNvSpPr>
          <a:spLocks/>
        </xdr:cNvSpPr>
      </xdr:nvSpPr>
      <xdr:spPr>
        <a:xfrm>
          <a:off x="1057275" y="381000"/>
          <a:ext cx="2628900" cy="161925"/>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0</xdr:col>
      <xdr:colOff>1047750</xdr:colOff>
      <xdr:row>3</xdr:row>
      <xdr:rowOff>19050</xdr:rowOff>
    </xdr:from>
    <xdr:to>
      <xdr:col>2</xdr:col>
      <xdr:colOff>342900</xdr:colOff>
      <xdr:row>4</xdr:row>
      <xdr:rowOff>28575</xdr:rowOff>
    </xdr:to>
    <xdr:sp>
      <xdr:nvSpPr>
        <xdr:cNvPr id="7" name="角丸四角形 17"/>
        <xdr:cNvSpPr>
          <a:spLocks/>
        </xdr:cNvSpPr>
      </xdr:nvSpPr>
      <xdr:spPr>
        <a:xfrm>
          <a:off x="1047750" y="561975"/>
          <a:ext cx="876300" cy="19050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6</xdr:col>
      <xdr:colOff>9525</xdr:colOff>
      <xdr:row>3</xdr:row>
      <xdr:rowOff>19050</xdr:rowOff>
    </xdr:from>
    <xdr:to>
      <xdr:col>11</xdr:col>
      <xdr:colOff>266700</xdr:colOff>
      <xdr:row>9</xdr:row>
      <xdr:rowOff>238125</xdr:rowOff>
    </xdr:to>
    <xdr:sp>
      <xdr:nvSpPr>
        <xdr:cNvPr id="8" name="角丸四角形吹き出し 18"/>
        <xdr:cNvSpPr>
          <a:spLocks/>
        </xdr:cNvSpPr>
      </xdr:nvSpPr>
      <xdr:spPr>
        <a:xfrm>
          <a:off x="3990975" y="561975"/>
          <a:ext cx="2552700" cy="1476375"/>
        </a:xfrm>
        <a:prstGeom prst="wedgeRoundRectCallout">
          <a:avLst>
            <a:gd name="adj1" fmla="val -59578"/>
            <a:gd name="adj2" fmla="val -41250"/>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000000"/>
              </a:solidFill>
            </a:rPr>
            <a:t>法人種別・対象サービスの選択を必ずしてください。</a:t>
          </a:r>
          <a:r>
            <a:rPr lang="en-US" cap="none" sz="1100" b="0" i="0" u="none" baseline="0">
              <a:solidFill>
                <a:srgbClr val="000000"/>
              </a:solidFill>
            </a:rPr>
            <a:t>
</a:t>
          </a:r>
          <a:r>
            <a:rPr lang="en-US" cap="none" sz="1100" b="0" i="0" u="none" baseline="0">
              <a:solidFill>
                <a:srgbClr val="000000"/>
              </a:solidFill>
            </a:rPr>
            <a:t>対象サービスは、</a:t>
          </a:r>
          <a:r>
            <a:rPr lang="en-US" cap="none" sz="1100" b="0" i="0" u="none" baseline="0">
              <a:solidFill>
                <a:srgbClr val="000000"/>
              </a:solidFill>
            </a:rPr>
            <a:t>『</a:t>
          </a:r>
          <a:r>
            <a:rPr lang="en-US" cap="none" sz="1100" b="0" i="0" u="none" baseline="0">
              <a:solidFill>
                <a:srgbClr val="000000"/>
              </a:solidFill>
            </a:rPr>
            <a:t>予防サービス</a:t>
          </a:r>
          <a:r>
            <a:rPr lang="en-US" cap="none" sz="1100" b="0" i="0" u="none" baseline="0">
              <a:solidFill>
                <a:srgbClr val="000000"/>
              </a:solidFill>
            </a:rPr>
            <a:t>』『</a:t>
          </a:r>
          <a:r>
            <a:rPr lang="en-US" cap="none" sz="1100" b="0" i="0" u="none" baseline="0">
              <a:solidFill>
                <a:srgbClr val="000000"/>
              </a:solidFill>
            </a:rPr>
            <a:t>介護サービス</a:t>
          </a:r>
          <a:r>
            <a:rPr lang="en-US" cap="none" sz="1100" b="0" i="0" u="none" baseline="0">
              <a:solidFill>
                <a:srgbClr val="000000"/>
              </a:solidFill>
            </a:rPr>
            <a:t>』</a:t>
          </a:r>
          <a:r>
            <a:rPr lang="en-US" cap="none" sz="1100" b="0" i="0" u="none" baseline="0">
              <a:solidFill>
                <a:srgbClr val="000000"/>
              </a:solidFill>
            </a:rPr>
            <a:t>それぞれを分けて作成してください。</a:t>
          </a:r>
        </a:p>
      </xdr:txBody>
    </xdr:sp>
    <xdr:clientData/>
  </xdr:twoCellAnchor>
  <xdr:twoCellAnchor>
    <xdr:from>
      <xdr:col>11</xdr:col>
      <xdr:colOff>600075</xdr:colOff>
      <xdr:row>2</xdr:row>
      <xdr:rowOff>123825</xdr:rowOff>
    </xdr:from>
    <xdr:to>
      <xdr:col>17</xdr:col>
      <xdr:colOff>114300</xdr:colOff>
      <xdr:row>4</xdr:row>
      <xdr:rowOff>123825</xdr:rowOff>
    </xdr:to>
    <xdr:sp>
      <xdr:nvSpPr>
        <xdr:cNvPr id="9" name="角丸四角形 19"/>
        <xdr:cNvSpPr>
          <a:spLocks/>
        </xdr:cNvSpPr>
      </xdr:nvSpPr>
      <xdr:spPr>
        <a:xfrm>
          <a:off x="6877050" y="485775"/>
          <a:ext cx="2286000" cy="36195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13</xdr:col>
      <xdr:colOff>161925</xdr:colOff>
      <xdr:row>10</xdr:row>
      <xdr:rowOff>200025</xdr:rowOff>
    </xdr:from>
    <xdr:to>
      <xdr:col>18</xdr:col>
      <xdr:colOff>0</xdr:colOff>
      <xdr:row>13</xdr:row>
      <xdr:rowOff>66675</xdr:rowOff>
    </xdr:to>
    <xdr:sp>
      <xdr:nvSpPr>
        <xdr:cNvPr id="10" name="角丸四角形 20"/>
        <xdr:cNvSpPr>
          <a:spLocks/>
        </xdr:cNvSpPr>
      </xdr:nvSpPr>
      <xdr:spPr>
        <a:xfrm>
          <a:off x="7562850" y="2238375"/>
          <a:ext cx="2171700" cy="581025"/>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0</xdr:col>
      <xdr:colOff>1095375</xdr:colOff>
      <xdr:row>10</xdr:row>
      <xdr:rowOff>228600</xdr:rowOff>
    </xdr:from>
    <xdr:to>
      <xdr:col>3</xdr:col>
      <xdr:colOff>57150</xdr:colOff>
      <xdr:row>13</xdr:row>
      <xdr:rowOff>66675</xdr:rowOff>
    </xdr:to>
    <xdr:sp>
      <xdr:nvSpPr>
        <xdr:cNvPr id="11" name="角丸四角形 21"/>
        <xdr:cNvSpPr>
          <a:spLocks/>
        </xdr:cNvSpPr>
      </xdr:nvSpPr>
      <xdr:spPr>
        <a:xfrm>
          <a:off x="1095375" y="2266950"/>
          <a:ext cx="1057275" cy="55245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9</xdr:row>
      <xdr:rowOff>95250</xdr:rowOff>
    </xdr:from>
    <xdr:to>
      <xdr:col>10</xdr:col>
      <xdr:colOff>85725</xdr:colOff>
      <xdr:row>20</xdr:row>
      <xdr:rowOff>28575</xdr:rowOff>
    </xdr:to>
    <xdr:sp>
      <xdr:nvSpPr>
        <xdr:cNvPr id="1" name="角丸四角形 1"/>
        <xdr:cNvSpPr>
          <a:spLocks/>
        </xdr:cNvSpPr>
      </xdr:nvSpPr>
      <xdr:spPr>
        <a:xfrm>
          <a:off x="409575" y="2095500"/>
          <a:ext cx="5686425" cy="297180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2</xdr:col>
      <xdr:colOff>609600</xdr:colOff>
      <xdr:row>14</xdr:row>
      <xdr:rowOff>190500</xdr:rowOff>
    </xdr:from>
    <xdr:to>
      <xdr:col>9</xdr:col>
      <xdr:colOff>28575</xdr:colOff>
      <xdr:row>17</xdr:row>
      <xdr:rowOff>266700</xdr:rowOff>
    </xdr:to>
    <xdr:sp>
      <xdr:nvSpPr>
        <xdr:cNvPr id="2" name="角丸四角形吹き出し 2"/>
        <xdr:cNvSpPr>
          <a:spLocks/>
        </xdr:cNvSpPr>
      </xdr:nvSpPr>
      <xdr:spPr>
        <a:xfrm>
          <a:off x="1133475" y="3514725"/>
          <a:ext cx="4143375" cy="933450"/>
        </a:xfrm>
        <a:prstGeom prst="wedgeRoundRectCallout">
          <a:avLst>
            <a:gd name="adj1" fmla="val -41666"/>
            <a:gd name="adj2" fmla="val -76023"/>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000000"/>
              </a:solidFill>
            </a:rPr>
            <a:t>松山市の被保険者のうち軽減対象者の状況を記載してください。</a:t>
          </a:r>
        </a:p>
      </xdr:txBody>
    </xdr:sp>
    <xdr:clientData/>
  </xdr:twoCellAnchor>
  <xdr:twoCellAnchor>
    <xdr:from>
      <xdr:col>10</xdr:col>
      <xdr:colOff>781050</xdr:colOff>
      <xdr:row>9</xdr:row>
      <xdr:rowOff>104775</xdr:rowOff>
    </xdr:from>
    <xdr:to>
      <xdr:col>13</xdr:col>
      <xdr:colOff>76200</xdr:colOff>
      <xdr:row>20</xdr:row>
      <xdr:rowOff>38100</xdr:rowOff>
    </xdr:to>
    <xdr:sp>
      <xdr:nvSpPr>
        <xdr:cNvPr id="3" name="角丸四角形 3"/>
        <xdr:cNvSpPr>
          <a:spLocks/>
        </xdr:cNvSpPr>
      </xdr:nvSpPr>
      <xdr:spPr>
        <a:xfrm>
          <a:off x="6791325" y="2105025"/>
          <a:ext cx="1266825" cy="2971800"/>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9</xdr:col>
      <xdr:colOff>371475</xdr:colOff>
      <xdr:row>14</xdr:row>
      <xdr:rowOff>266700</xdr:rowOff>
    </xdr:from>
    <xdr:to>
      <xdr:col>12</xdr:col>
      <xdr:colOff>466725</xdr:colOff>
      <xdr:row>17</xdr:row>
      <xdr:rowOff>276225</xdr:rowOff>
    </xdr:to>
    <xdr:sp>
      <xdr:nvSpPr>
        <xdr:cNvPr id="4" name="角丸四角形吹き出し 4"/>
        <xdr:cNvSpPr>
          <a:spLocks/>
        </xdr:cNvSpPr>
      </xdr:nvSpPr>
      <xdr:spPr>
        <a:xfrm>
          <a:off x="5619750" y="3590925"/>
          <a:ext cx="2266950" cy="866775"/>
        </a:xfrm>
        <a:prstGeom prst="wedgeRoundRectCallout">
          <a:avLst>
            <a:gd name="adj1" fmla="val 24662"/>
            <a:gd name="adj2" fmla="val -99097"/>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000000"/>
              </a:solidFill>
            </a:rPr>
            <a:t>該当者は、</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a:t>
          </a:r>
          <a:r>
            <a:rPr lang="en-US" cap="none" sz="1100" b="0" i="0" u="none" baseline="0">
              <a:solidFill>
                <a:srgbClr val="000000"/>
              </a:solidFill>
            </a:rPr>
            <a:t>を入力してください。</a:t>
          </a:r>
        </a:p>
      </xdr:txBody>
    </xdr:sp>
    <xdr:clientData/>
  </xdr:twoCellAnchor>
  <xdr:twoCellAnchor>
    <xdr:from>
      <xdr:col>0</xdr:col>
      <xdr:colOff>57150</xdr:colOff>
      <xdr:row>41</xdr:row>
      <xdr:rowOff>200025</xdr:rowOff>
    </xdr:from>
    <xdr:to>
      <xdr:col>8</xdr:col>
      <xdr:colOff>85725</xdr:colOff>
      <xdr:row>44</xdr:row>
      <xdr:rowOff>57150</xdr:rowOff>
    </xdr:to>
    <xdr:sp>
      <xdr:nvSpPr>
        <xdr:cNvPr id="5" name="角丸四角形 5"/>
        <xdr:cNvSpPr>
          <a:spLocks/>
        </xdr:cNvSpPr>
      </xdr:nvSpPr>
      <xdr:spPr>
        <a:xfrm>
          <a:off x="57150" y="11239500"/>
          <a:ext cx="4514850" cy="714375"/>
        </a:xfrm>
        <a:prstGeom prst="roundRect">
          <a:avLst/>
        </a:prstGeom>
        <a:noFill/>
        <a:ln w="38100" cmpd="sng">
          <a:solidFill>
            <a:srgbClr val="FF0000"/>
          </a:solidFill>
          <a:headEnd type="none"/>
          <a:tailEnd type="none"/>
        </a:ln>
      </xdr:spPr>
      <xdr:txBody>
        <a:bodyPr vertOverflow="clip" wrap="square" lIns="18288" tIns="0" rIns="0" bIns="0"/>
        <a:p>
          <a:pPr algn="l">
            <a:defRPr/>
          </a:pPr>
          <a:r>
            <a:rPr lang="en-US" cap="none" u="none" baseline="0">
              <a:latin typeface="ＭＳ Ｐ明朝"/>
              <a:ea typeface="ＭＳ Ｐ明朝"/>
              <a:cs typeface="ＭＳ Ｐ明朝"/>
            </a:rPr>
            <a:t/>
          </a:r>
        </a:p>
      </xdr:txBody>
    </xdr:sp>
    <xdr:clientData/>
  </xdr:twoCellAnchor>
  <xdr:twoCellAnchor>
    <xdr:from>
      <xdr:col>2</xdr:col>
      <xdr:colOff>923925</xdr:colOff>
      <xdr:row>45</xdr:row>
      <xdr:rowOff>47625</xdr:rowOff>
    </xdr:from>
    <xdr:to>
      <xdr:col>10</xdr:col>
      <xdr:colOff>314325</xdr:colOff>
      <xdr:row>49</xdr:row>
      <xdr:rowOff>123825</xdr:rowOff>
    </xdr:to>
    <xdr:sp>
      <xdr:nvSpPr>
        <xdr:cNvPr id="6" name="角丸四角形吹き出し 6"/>
        <xdr:cNvSpPr>
          <a:spLocks/>
        </xdr:cNvSpPr>
      </xdr:nvSpPr>
      <xdr:spPr>
        <a:xfrm>
          <a:off x="1447800" y="12115800"/>
          <a:ext cx="4876800" cy="762000"/>
        </a:xfrm>
        <a:prstGeom prst="wedgeRoundRectCallout">
          <a:avLst>
            <a:gd name="adj1" fmla="val -38541"/>
            <a:gd name="adj2" fmla="val -87273"/>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000000"/>
              </a:solidFill>
            </a:rPr>
            <a:t>事業所全体で</a:t>
          </a:r>
          <a:r>
            <a:rPr lang="en-US" cap="none" sz="1100" b="0" i="0" u="none" baseline="0">
              <a:solidFill>
                <a:srgbClr val="000000"/>
              </a:solidFill>
            </a:rPr>
            <a:t>の金額</a:t>
          </a:r>
          <a:r>
            <a:rPr lang="en-US" cap="none" sz="1100" b="0" i="0" u="none" baseline="0">
              <a:solidFill>
                <a:srgbClr val="000000"/>
              </a:solidFill>
            </a:rPr>
            <a:t>を記入してください。（他の市町村の被保険者も含む）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tabColor rgb="FFFF0000"/>
    <pageSetUpPr fitToPage="1"/>
  </sheetPr>
  <dimension ref="A1:U69"/>
  <sheetViews>
    <sheetView tabSelected="1" zoomScale="90" zoomScaleNormal="90" zoomScaleSheetLayoutView="90" zoomScalePageLayoutView="0" workbookViewId="0" topLeftCell="A1">
      <selection activeCell="E6" sqref="E6"/>
    </sheetView>
  </sheetViews>
  <sheetFormatPr defaultColWidth="9.00390625" defaultRowHeight="13.5"/>
  <cols>
    <col min="1" max="1" width="14.50390625" style="32" bestFit="1" customWidth="1"/>
    <col min="2" max="2" width="6.25390625" style="32" bestFit="1" customWidth="1"/>
    <col min="3" max="3" width="6.75390625" style="32" customWidth="1"/>
    <col min="4" max="4" width="10.875" style="32" bestFit="1" customWidth="1"/>
    <col min="5" max="5" width="5.125" style="32" customWidth="1"/>
    <col min="6" max="6" width="8.75390625" style="32" customWidth="1"/>
    <col min="7" max="7" width="5.25390625" style="32" customWidth="1"/>
    <col min="8" max="8" width="9.25390625" style="32" customWidth="1"/>
    <col min="9" max="9" width="6.00390625" style="32" bestFit="1" customWidth="1"/>
    <col min="10" max="10" width="6.00390625" style="32" customWidth="1"/>
    <col min="11" max="11" width="3.625" style="32" customWidth="1"/>
    <col min="12" max="12" width="9.00390625" style="32" customWidth="1"/>
    <col min="13" max="13" width="5.75390625" style="32" customWidth="1"/>
    <col min="14" max="14" width="2.75390625" style="32" customWidth="1"/>
    <col min="15" max="15" width="5.00390625" style="32" customWidth="1"/>
    <col min="16" max="16" width="7.75390625" style="32" customWidth="1"/>
    <col min="17" max="17" width="6.125" style="32" customWidth="1"/>
    <col min="18" max="18" width="9.00390625" style="32" customWidth="1"/>
    <col min="19" max="19" width="9.00390625" style="2" hidden="1" customWidth="1"/>
    <col min="20" max="20" width="13.375" style="2" hidden="1" customWidth="1"/>
    <col min="21" max="21" width="42.125" style="2" hidden="1" customWidth="1"/>
  </cols>
  <sheetData>
    <row r="1" spans="1:21" ht="14.25">
      <c r="A1" s="21" t="s">
        <v>0</v>
      </c>
      <c r="B1" s="31"/>
      <c r="C1" s="31"/>
      <c r="D1" s="31"/>
      <c r="E1" s="31"/>
      <c r="F1" s="31"/>
      <c r="G1" s="31"/>
      <c r="H1" s="31"/>
      <c r="I1" s="31"/>
      <c r="J1" s="31"/>
      <c r="K1" s="31"/>
      <c r="L1" s="31"/>
      <c r="M1" s="31"/>
      <c r="N1" s="31"/>
      <c r="O1" s="31"/>
      <c r="P1" s="31"/>
      <c r="Q1" s="31"/>
      <c r="R1" s="31"/>
      <c r="S1" s="18"/>
      <c r="T1" s="19">
        <v>1</v>
      </c>
      <c r="U1" s="19">
        <v>10</v>
      </c>
    </row>
    <row r="2" spans="1:21" ht="14.25">
      <c r="A2" s="4" t="s">
        <v>1</v>
      </c>
      <c r="S2" s="19">
        <v>1</v>
      </c>
      <c r="T2" s="20" t="s">
        <v>2</v>
      </c>
      <c r="U2" s="20" t="s">
        <v>3</v>
      </c>
    </row>
    <row r="3" spans="1:21" ht="14.25">
      <c r="A3" s="4" t="s">
        <v>4</v>
      </c>
      <c r="S3" s="19">
        <v>2</v>
      </c>
      <c r="T3" s="20" t="s">
        <v>5</v>
      </c>
      <c r="U3" s="20" t="s">
        <v>6</v>
      </c>
    </row>
    <row r="4" spans="1:21" ht="14.25">
      <c r="A4" s="4" t="s">
        <v>7</v>
      </c>
      <c r="B4" s="33">
        <v>3</v>
      </c>
      <c r="C4" s="34" t="s">
        <v>8</v>
      </c>
      <c r="M4" s="47"/>
      <c r="N4" s="32" t="s">
        <v>57</v>
      </c>
      <c r="S4" s="19">
        <v>3</v>
      </c>
      <c r="T4" s="20" t="s">
        <v>9</v>
      </c>
      <c r="U4" s="20" t="s">
        <v>10</v>
      </c>
    </row>
    <row r="5" spans="1:21" ht="14.25">
      <c r="A5" s="4" t="s">
        <v>83</v>
      </c>
      <c r="B5" s="119">
        <v>4</v>
      </c>
      <c r="C5" s="34" t="s">
        <v>11</v>
      </c>
      <c r="S5" s="19">
        <v>4</v>
      </c>
      <c r="T5" s="20" t="s">
        <v>12</v>
      </c>
      <c r="U5" s="27" t="s">
        <v>110</v>
      </c>
    </row>
    <row r="6" spans="1:21" ht="14.25">
      <c r="A6" s="6" t="s">
        <v>82</v>
      </c>
      <c r="B6" s="119">
        <v>3</v>
      </c>
      <c r="C6" s="35" t="s">
        <v>14</v>
      </c>
      <c r="S6" s="19">
        <v>5</v>
      </c>
      <c r="T6" s="20" t="s">
        <v>15</v>
      </c>
      <c r="U6" s="27" t="s">
        <v>42</v>
      </c>
    </row>
    <row r="7" spans="1:21" ht="18.75" customHeight="1">
      <c r="A7" s="22" t="s">
        <v>63</v>
      </c>
      <c r="B7" s="36"/>
      <c r="C7" s="37"/>
      <c r="D7" s="38"/>
      <c r="S7" s="19">
        <v>6</v>
      </c>
      <c r="T7" s="20" t="s">
        <v>16</v>
      </c>
      <c r="U7" s="27" t="s">
        <v>43</v>
      </c>
    </row>
    <row r="8" spans="1:21" ht="18.75" customHeight="1">
      <c r="A8" s="7" t="s">
        <v>97</v>
      </c>
      <c r="B8" s="8"/>
      <c r="C8" s="8"/>
      <c r="D8" s="8"/>
      <c r="E8" s="8"/>
      <c r="F8" s="8"/>
      <c r="G8" s="8"/>
      <c r="H8" s="8"/>
      <c r="I8" s="8"/>
      <c r="J8" s="8"/>
      <c r="K8" s="8"/>
      <c r="L8" s="8"/>
      <c r="M8" s="8"/>
      <c r="N8" s="8"/>
      <c r="O8" s="8"/>
      <c r="P8" s="8"/>
      <c r="Q8" s="8"/>
      <c r="R8" s="8"/>
      <c r="S8" s="19">
        <v>7</v>
      </c>
      <c r="T8" s="27"/>
      <c r="U8" s="27" t="s">
        <v>44</v>
      </c>
    </row>
    <row r="9" spans="1:21" ht="18.75" customHeight="1">
      <c r="A9" s="3"/>
      <c r="B9" s="3"/>
      <c r="C9" s="3"/>
      <c r="D9" s="3"/>
      <c r="E9" s="3"/>
      <c r="F9" s="3"/>
      <c r="G9" s="3"/>
      <c r="H9" s="3"/>
      <c r="I9" s="3"/>
      <c r="J9" s="3"/>
      <c r="K9" s="3"/>
      <c r="L9" s="3"/>
      <c r="M9" s="3"/>
      <c r="N9" s="3"/>
      <c r="O9" s="3"/>
      <c r="P9" s="3"/>
      <c r="Q9" s="3"/>
      <c r="R9" s="3"/>
      <c r="S9" s="19">
        <v>8</v>
      </c>
      <c r="T9" s="27"/>
      <c r="U9" s="153" t="s">
        <v>45</v>
      </c>
    </row>
    <row r="10" spans="1:21" ht="18.75" customHeight="1">
      <c r="A10" s="4" t="s">
        <v>96</v>
      </c>
      <c r="B10" s="9"/>
      <c r="C10" s="9"/>
      <c r="D10" s="9"/>
      <c r="E10" s="9"/>
      <c r="F10" s="9"/>
      <c r="G10" s="9"/>
      <c r="H10" s="9"/>
      <c r="I10" s="9"/>
      <c r="J10" s="9"/>
      <c r="K10" s="9"/>
      <c r="L10" s="3"/>
      <c r="M10" s="3"/>
      <c r="N10" s="3"/>
      <c r="O10" s="3"/>
      <c r="P10" s="3"/>
      <c r="Q10" s="3"/>
      <c r="R10" s="3"/>
      <c r="S10" s="19">
        <v>9</v>
      </c>
      <c r="T10" s="27"/>
      <c r="U10" s="20" t="s">
        <v>111</v>
      </c>
    </row>
    <row r="11" spans="1:21" ht="18.75" customHeight="1">
      <c r="A11" s="156" t="s">
        <v>125</v>
      </c>
      <c r="B11" s="156"/>
      <c r="C11" s="156"/>
      <c r="D11" s="156"/>
      <c r="E11" s="156"/>
      <c r="F11" s="156"/>
      <c r="G11" s="156"/>
      <c r="H11" s="156"/>
      <c r="I11" s="156"/>
      <c r="J11" s="156"/>
      <c r="K11" s="156"/>
      <c r="L11" s="156"/>
      <c r="M11" s="156"/>
      <c r="N11" s="156"/>
      <c r="O11" s="156"/>
      <c r="P11" s="156"/>
      <c r="Q11" s="156"/>
      <c r="R11" s="156"/>
      <c r="S11" s="19">
        <v>10</v>
      </c>
      <c r="T11" s="27"/>
      <c r="U11" s="154" t="s">
        <v>13</v>
      </c>
    </row>
    <row r="12" spans="1:21" ht="18.75" customHeight="1">
      <c r="A12" s="10" t="s">
        <v>17</v>
      </c>
      <c r="B12" s="157">
        <v>382010</v>
      </c>
      <c r="C12" s="157"/>
      <c r="D12" s="3"/>
      <c r="E12" s="3"/>
      <c r="F12" s="3"/>
      <c r="G12" s="3"/>
      <c r="H12" s="3"/>
      <c r="I12" s="3"/>
      <c r="J12" s="3"/>
      <c r="K12" s="3"/>
      <c r="L12" s="39"/>
      <c r="M12" s="39"/>
      <c r="N12" s="10" t="s">
        <v>18</v>
      </c>
      <c r="O12" s="157">
        <v>3802000000</v>
      </c>
      <c r="P12" s="157"/>
      <c r="Q12" s="157"/>
      <c r="R12" s="157"/>
      <c r="S12" s="19">
        <v>11</v>
      </c>
      <c r="T12" s="27"/>
      <c r="U12" s="27" t="s">
        <v>46</v>
      </c>
    </row>
    <row r="13" spans="1:21" ht="18.75" customHeight="1">
      <c r="A13" s="10" t="s">
        <v>19</v>
      </c>
      <c r="B13" s="158" t="s">
        <v>117</v>
      </c>
      <c r="C13" s="159"/>
      <c r="D13" s="3"/>
      <c r="E13" s="10" t="s">
        <v>20</v>
      </c>
      <c r="F13" s="160" t="s">
        <v>13</v>
      </c>
      <c r="G13" s="160"/>
      <c r="H13" s="160"/>
      <c r="I13" s="160"/>
      <c r="J13" s="160"/>
      <c r="K13" s="160"/>
      <c r="L13" s="39"/>
      <c r="M13" s="39"/>
      <c r="N13" s="10" t="s">
        <v>21</v>
      </c>
      <c r="O13" s="158" t="s">
        <v>118</v>
      </c>
      <c r="P13" s="161"/>
      <c r="Q13" s="161"/>
      <c r="R13" s="161"/>
      <c r="S13" s="19">
        <v>12</v>
      </c>
      <c r="T13" s="27"/>
      <c r="U13" s="27" t="s">
        <v>47</v>
      </c>
    </row>
    <row r="14" spans="1:21" ht="18.75" customHeight="1">
      <c r="A14" s="3"/>
      <c r="B14" s="3"/>
      <c r="C14" s="3"/>
      <c r="D14" s="3"/>
      <c r="E14" s="3"/>
      <c r="L14" s="3"/>
      <c r="M14" s="3"/>
      <c r="N14" s="3"/>
      <c r="O14" s="3"/>
      <c r="P14" s="3"/>
      <c r="Q14" s="3"/>
      <c r="R14" s="3"/>
      <c r="S14" s="19">
        <v>13</v>
      </c>
      <c r="T14" s="27"/>
      <c r="U14" s="27" t="s">
        <v>48</v>
      </c>
    </row>
    <row r="15" spans="1:21" ht="18.75" customHeight="1" thickBot="1">
      <c r="A15" s="1" t="s">
        <v>58</v>
      </c>
      <c r="B15" s="5"/>
      <c r="C15" s="5"/>
      <c r="D15" s="3"/>
      <c r="E15" s="3"/>
      <c r="F15" s="3"/>
      <c r="G15" s="3"/>
      <c r="H15" s="3"/>
      <c r="I15" s="3"/>
      <c r="J15" s="3"/>
      <c r="K15" s="3"/>
      <c r="L15" s="3"/>
      <c r="M15" s="3"/>
      <c r="N15" s="3"/>
      <c r="O15" s="3"/>
      <c r="P15" s="3"/>
      <c r="Q15" s="3"/>
      <c r="R15" s="3"/>
      <c r="S15" s="19">
        <v>14</v>
      </c>
      <c r="T15" s="27"/>
      <c r="U15" s="27" t="s">
        <v>49</v>
      </c>
    </row>
    <row r="16" spans="1:21" ht="18.75" customHeight="1">
      <c r="A16" s="162" t="s">
        <v>41</v>
      </c>
      <c r="B16" s="164" t="s">
        <v>22</v>
      </c>
      <c r="C16" s="165"/>
      <c r="D16" s="165"/>
      <c r="E16" s="165"/>
      <c r="F16" s="165"/>
      <c r="G16" s="165"/>
      <c r="H16" s="165"/>
      <c r="I16" s="165"/>
      <c r="J16" s="165"/>
      <c r="K16" s="165"/>
      <c r="L16" s="166"/>
      <c r="M16" s="3"/>
      <c r="N16" s="167" t="s">
        <v>59</v>
      </c>
      <c r="O16" s="168"/>
      <c r="P16" s="168"/>
      <c r="Q16" s="168"/>
      <c r="R16" s="169"/>
      <c r="U16" s="27" t="s">
        <v>50</v>
      </c>
    </row>
    <row r="17" spans="1:21" ht="18.75" customHeight="1" thickBot="1">
      <c r="A17" s="163"/>
      <c r="B17" s="170" t="s">
        <v>23</v>
      </c>
      <c r="C17" s="172" t="s">
        <v>56</v>
      </c>
      <c r="D17" s="172"/>
      <c r="E17" s="173"/>
      <c r="F17" s="173"/>
      <c r="G17" s="173"/>
      <c r="H17" s="173"/>
      <c r="I17" s="174" t="s">
        <v>25</v>
      </c>
      <c r="J17" s="175"/>
      <c r="K17" s="170" t="s">
        <v>24</v>
      </c>
      <c r="L17" s="176"/>
      <c r="M17" s="3"/>
      <c r="N17" s="178" t="s">
        <v>25</v>
      </c>
      <c r="O17" s="179"/>
      <c r="P17" s="180"/>
      <c r="Q17" s="181" t="s">
        <v>26</v>
      </c>
      <c r="R17" s="182"/>
      <c r="U17" s="11"/>
    </row>
    <row r="18" spans="1:18" ht="18.75" customHeight="1" thickBot="1" thickTop="1">
      <c r="A18" s="163"/>
      <c r="B18" s="171"/>
      <c r="C18" s="185"/>
      <c r="D18" s="186"/>
      <c r="E18" s="171" t="s">
        <v>27</v>
      </c>
      <c r="F18" s="171"/>
      <c r="G18" s="171" t="s">
        <v>28</v>
      </c>
      <c r="H18" s="171"/>
      <c r="I18" s="136"/>
      <c r="J18" s="129" t="s">
        <v>98</v>
      </c>
      <c r="K18" s="171"/>
      <c r="L18" s="177"/>
      <c r="M18" s="3"/>
      <c r="N18" s="187"/>
      <c r="O18" s="188"/>
      <c r="P18" s="130" t="s">
        <v>98</v>
      </c>
      <c r="Q18" s="183"/>
      <c r="R18" s="184"/>
    </row>
    <row r="19" spans="1:18" ht="18.75" customHeight="1" thickTop="1">
      <c r="A19" s="155" t="s">
        <v>126</v>
      </c>
      <c r="B19" s="40"/>
      <c r="C19" s="189">
        <v>690000</v>
      </c>
      <c r="D19" s="190"/>
      <c r="E19" s="191">
        <v>350000</v>
      </c>
      <c r="F19" s="192"/>
      <c r="G19" s="191">
        <v>340000</v>
      </c>
      <c r="H19" s="192"/>
      <c r="I19" s="127">
        <v>3</v>
      </c>
      <c r="J19" s="146">
        <v>1</v>
      </c>
      <c r="K19" s="191">
        <v>30500</v>
      </c>
      <c r="L19" s="193"/>
      <c r="M19" s="3"/>
      <c r="N19" s="194">
        <v>3</v>
      </c>
      <c r="O19" s="195"/>
      <c r="P19" s="146">
        <v>1</v>
      </c>
      <c r="Q19" s="191">
        <v>30500</v>
      </c>
      <c r="R19" s="193"/>
    </row>
    <row r="20" spans="1:18" ht="18.75" customHeight="1">
      <c r="A20" s="121" t="s">
        <v>127</v>
      </c>
      <c r="B20" s="41"/>
      <c r="C20" s="196">
        <v>0</v>
      </c>
      <c r="D20" s="197"/>
      <c r="E20" s="198">
        <v>0</v>
      </c>
      <c r="F20" s="199"/>
      <c r="G20" s="198">
        <v>0</v>
      </c>
      <c r="H20" s="199"/>
      <c r="I20" s="128">
        <v>0</v>
      </c>
      <c r="J20" s="128">
        <v>0</v>
      </c>
      <c r="K20" s="198">
        <v>0</v>
      </c>
      <c r="L20" s="200"/>
      <c r="M20" s="3"/>
      <c r="N20" s="201">
        <v>0</v>
      </c>
      <c r="O20" s="202"/>
      <c r="P20" s="128">
        <v>0</v>
      </c>
      <c r="Q20" s="198">
        <v>0</v>
      </c>
      <c r="R20" s="200"/>
    </row>
    <row r="21" spans="1:18" ht="18.75" customHeight="1">
      <c r="A21" s="121" t="s">
        <v>128</v>
      </c>
      <c r="B21" s="41"/>
      <c r="C21" s="196">
        <v>0</v>
      </c>
      <c r="D21" s="197"/>
      <c r="E21" s="198">
        <v>0</v>
      </c>
      <c r="F21" s="199"/>
      <c r="G21" s="198">
        <v>0</v>
      </c>
      <c r="H21" s="199"/>
      <c r="I21" s="128">
        <v>0</v>
      </c>
      <c r="J21" s="128">
        <v>0</v>
      </c>
      <c r="K21" s="198">
        <v>0</v>
      </c>
      <c r="L21" s="200"/>
      <c r="M21" s="3"/>
      <c r="N21" s="201">
        <v>0</v>
      </c>
      <c r="O21" s="202"/>
      <c r="P21" s="128">
        <v>0</v>
      </c>
      <c r="Q21" s="198">
        <v>0</v>
      </c>
      <c r="R21" s="200"/>
    </row>
    <row r="22" spans="1:18" ht="18.75" customHeight="1">
      <c r="A22" s="121" t="s">
        <v>129</v>
      </c>
      <c r="B22" s="41"/>
      <c r="C22" s="196">
        <v>0</v>
      </c>
      <c r="D22" s="197"/>
      <c r="E22" s="198">
        <v>0</v>
      </c>
      <c r="F22" s="199"/>
      <c r="G22" s="198">
        <v>0</v>
      </c>
      <c r="H22" s="199"/>
      <c r="I22" s="128">
        <v>0</v>
      </c>
      <c r="J22" s="128">
        <v>0</v>
      </c>
      <c r="K22" s="198">
        <v>0</v>
      </c>
      <c r="L22" s="200"/>
      <c r="M22" s="3"/>
      <c r="N22" s="201">
        <v>0</v>
      </c>
      <c r="O22" s="202"/>
      <c r="P22" s="128">
        <v>0</v>
      </c>
      <c r="Q22" s="198">
        <v>0</v>
      </c>
      <c r="R22" s="200"/>
    </row>
    <row r="23" spans="1:18" ht="18.75" customHeight="1">
      <c r="A23" s="121" t="s">
        <v>130</v>
      </c>
      <c r="B23" s="41"/>
      <c r="C23" s="196">
        <v>0</v>
      </c>
      <c r="D23" s="197"/>
      <c r="E23" s="198">
        <v>0</v>
      </c>
      <c r="F23" s="199"/>
      <c r="G23" s="198">
        <v>0</v>
      </c>
      <c r="H23" s="199"/>
      <c r="I23" s="128">
        <v>0</v>
      </c>
      <c r="J23" s="128">
        <v>0</v>
      </c>
      <c r="K23" s="198">
        <v>0</v>
      </c>
      <c r="L23" s="200"/>
      <c r="M23" s="3"/>
      <c r="N23" s="201">
        <v>0</v>
      </c>
      <c r="O23" s="202"/>
      <c r="P23" s="128">
        <v>0</v>
      </c>
      <c r="Q23" s="198">
        <v>0</v>
      </c>
      <c r="R23" s="200"/>
    </row>
    <row r="24" spans="1:18" ht="18.75" customHeight="1">
      <c r="A24" s="121" t="s">
        <v>131</v>
      </c>
      <c r="B24" s="41"/>
      <c r="C24" s="196">
        <v>0</v>
      </c>
      <c r="D24" s="197"/>
      <c r="E24" s="198">
        <v>0</v>
      </c>
      <c r="F24" s="199"/>
      <c r="G24" s="198">
        <v>0</v>
      </c>
      <c r="H24" s="199"/>
      <c r="I24" s="128">
        <v>0</v>
      </c>
      <c r="J24" s="128">
        <v>0</v>
      </c>
      <c r="K24" s="198">
        <v>0</v>
      </c>
      <c r="L24" s="200"/>
      <c r="M24" s="3"/>
      <c r="N24" s="201">
        <v>0</v>
      </c>
      <c r="O24" s="202"/>
      <c r="P24" s="128">
        <v>0</v>
      </c>
      <c r="Q24" s="198">
        <v>0</v>
      </c>
      <c r="R24" s="200"/>
    </row>
    <row r="25" spans="1:18" ht="18.75" customHeight="1">
      <c r="A25" s="121" t="s">
        <v>132</v>
      </c>
      <c r="B25" s="41"/>
      <c r="C25" s="196">
        <v>0</v>
      </c>
      <c r="D25" s="197"/>
      <c r="E25" s="198">
        <v>0</v>
      </c>
      <c r="F25" s="199"/>
      <c r="G25" s="198">
        <v>0</v>
      </c>
      <c r="H25" s="199"/>
      <c r="I25" s="128">
        <v>0</v>
      </c>
      <c r="J25" s="128">
        <v>0</v>
      </c>
      <c r="K25" s="198">
        <v>0</v>
      </c>
      <c r="L25" s="200"/>
      <c r="M25" s="3"/>
      <c r="N25" s="201">
        <v>0</v>
      </c>
      <c r="O25" s="202"/>
      <c r="P25" s="128">
        <v>0</v>
      </c>
      <c r="Q25" s="198">
        <v>0</v>
      </c>
      <c r="R25" s="200"/>
    </row>
    <row r="26" spans="1:18" ht="18.75" customHeight="1">
      <c r="A26" s="121" t="s">
        <v>133</v>
      </c>
      <c r="B26" s="41"/>
      <c r="C26" s="196">
        <v>0</v>
      </c>
      <c r="D26" s="197"/>
      <c r="E26" s="198">
        <v>0</v>
      </c>
      <c r="F26" s="199"/>
      <c r="G26" s="198">
        <v>0</v>
      </c>
      <c r="H26" s="199"/>
      <c r="I26" s="128">
        <v>0</v>
      </c>
      <c r="J26" s="128">
        <v>0</v>
      </c>
      <c r="K26" s="198">
        <v>0</v>
      </c>
      <c r="L26" s="200"/>
      <c r="M26" s="3"/>
      <c r="N26" s="201">
        <v>0</v>
      </c>
      <c r="O26" s="202"/>
      <c r="P26" s="128">
        <v>0</v>
      </c>
      <c r="Q26" s="198">
        <v>0</v>
      </c>
      <c r="R26" s="200"/>
    </row>
    <row r="27" spans="1:18" ht="18.75" customHeight="1">
      <c r="A27" s="121" t="s">
        <v>134</v>
      </c>
      <c r="B27" s="41"/>
      <c r="C27" s="196">
        <v>0</v>
      </c>
      <c r="D27" s="197"/>
      <c r="E27" s="198">
        <v>0</v>
      </c>
      <c r="F27" s="199"/>
      <c r="G27" s="198">
        <v>0</v>
      </c>
      <c r="H27" s="199"/>
      <c r="I27" s="128">
        <v>0</v>
      </c>
      <c r="J27" s="128">
        <v>0</v>
      </c>
      <c r="K27" s="198">
        <v>0</v>
      </c>
      <c r="L27" s="200"/>
      <c r="M27" s="3"/>
      <c r="N27" s="201">
        <v>0</v>
      </c>
      <c r="O27" s="202"/>
      <c r="P27" s="128">
        <v>0</v>
      </c>
      <c r="Q27" s="198">
        <v>0</v>
      </c>
      <c r="R27" s="200"/>
    </row>
    <row r="28" spans="1:18" ht="18.75" customHeight="1">
      <c r="A28" s="121" t="s">
        <v>135</v>
      </c>
      <c r="B28" s="41"/>
      <c r="C28" s="196">
        <v>0</v>
      </c>
      <c r="D28" s="197"/>
      <c r="E28" s="198">
        <v>0</v>
      </c>
      <c r="F28" s="199"/>
      <c r="G28" s="198">
        <v>0</v>
      </c>
      <c r="H28" s="199"/>
      <c r="I28" s="128">
        <v>0</v>
      </c>
      <c r="J28" s="128">
        <v>0</v>
      </c>
      <c r="K28" s="198">
        <v>0</v>
      </c>
      <c r="L28" s="200"/>
      <c r="M28" s="3"/>
      <c r="N28" s="201">
        <v>0</v>
      </c>
      <c r="O28" s="202"/>
      <c r="P28" s="128">
        <v>0</v>
      </c>
      <c r="Q28" s="198">
        <v>0</v>
      </c>
      <c r="R28" s="200"/>
    </row>
    <row r="29" spans="1:18" ht="18.75" customHeight="1">
      <c r="A29" s="121" t="s">
        <v>136</v>
      </c>
      <c r="B29" s="41"/>
      <c r="C29" s="196">
        <v>0</v>
      </c>
      <c r="D29" s="197"/>
      <c r="E29" s="198">
        <v>0</v>
      </c>
      <c r="F29" s="199"/>
      <c r="G29" s="198">
        <v>0</v>
      </c>
      <c r="H29" s="199"/>
      <c r="I29" s="128">
        <v>0</v>
      </c>
      <c r="J29" s="128">
        <v>0</v>
      </c>
      <c r="K29" s="198">
        <v>0</v>
      </c>
      <c r="L29" s="200"/>
      <c r="M29" s="3"/>
      <c r="N29" s="201">
        <v>0</v>
      </c>
      <c r="O29" s="202"/>
      <c r="P29" s="128">
        <v>0</v>
      </c>
      <c r="Q29" s="198">
        <v>0</v>
      </c>
      <c r="R29" s="200"/>
    </row>
    <row r="30" spans="1:18" ht="18.75" customHeight="1" thickBot="1">
      <c r="A30" s="121" t="s">
        <v>137</v>
      </c>
      <c r="B30" s="41"/>
      <c r="C30" s="196">
        <v>0</v>
      </c>
      <c r="D30" s="197"/>
      <c r="E30" s="198">
        <v>0</v>
      </c>
      <c r="F30" s="199"/>
      <c r="G30" s="198">
        <v>0</v>
      </c>
      <c r="H30" s="199"/>
      <c r="I30" s="128">
        <v>0</v>
      </c>
      <c r="J30" s="147">
        <v>0</v>
      </c>
      <c r="K30" s="198">
        <v>0</v>
      </c>
      <c r="L30" s="200"/>
      <c r="M30" s="3"/>
      <c r="N30" s="203">
        <v>0</v>
      </c>
      <c r="O30" s="204"/>
      <c r="P30" s="148">
        <v>0</v>
      </c>
      <c r="Q30" s="198">
        <v>0</v>
      </c>
      <c r="R30" s="200"/>
    </row>
    <row r="31" spans="1:18" ht="18.75" customHeight="1" thickBot="1" thickTop="1">
      <c r="A31" s="23" t="s">
        <v>29</v>
      </c>
      <c r="B31" s="12">
        <v>0</v>
      </c>
      <c r="C31" s="217">
        <v>690000</v>
      </c>
      <c r="D31" s="218"/>
      <c r="E31" s="217">
        <v>350000</v>
      </c>
      <c r="F31" s="218"/>
      <c r="G31" s="217">
        <v>340000</v>
      </c>
      <c r="H31" s="218"/>
      <c r="I31" s="12">
        <v>3</v>
      </c>
      <c r="J31" s="12">
        <v>1</v>
      </c>
      <c r="K31" s="217">
        <v>30500</v>
      </c>
      <c r="L31" s="219"/>
      <c r="M31" s="3"/>
      <c r="N31" s="220">
        <v>3</v>
      </c>
      <c r="O31" s="221"/>
      <c r="P31" s="12">
        <v>1</v>
      </c>
      <c r="Q31" s="217">
        <v>30500</v>
      </c>
      <c r="R31" s="219"/>
    </row>
    <row r="32" spans="1:18" ht="18.75" customHeight="1">
      <c r="A32" s="3"/>
      <c r="B32" s="3"/>
      <c r="C32" s="3"/>
      <c r="D32" s="3"/>
      <c r="E32" s="3"/>
      <c r="F32" s="3"/>
      <c r="G32" s="3"/>
      <c r="H32" s="3"/>
      <c r="I32" s="3"/>
      <c r="J32" s="3"/>
      <c r="K32" s="3"/>
      <c r="L32" s="3"/>
      <c r="M32" s="3"/>
      <c r="N32" s="3"/>
      <c r="O32" s="3"/>
      <c r="P32" s="3"/>
      <c r="Q32" s="3"/>
      <c r="R32" s="3"/>
    </row>
    <row r="33" spans="1:18" ht="18.75" customHeight="1" thickBot="1">
      <c r="A33" s="1" t="s">
        <v>91</v>
      </c>
      <c r="B33" s="3"/>
      <c r="C33" s="3"/>
      <c r="D33" s="3"/>
      <c r="E33" s="3"/>
      <c r="F33" s="3"/>
      <c r="G33" s="3"/>
      <c r="H33" s="3"/>
      <c r="I33" s="3"/>
      <c r="J33" s="3"/>
      <c r="K33" s="3"/>
      <c r="L33" s="3"/>
      <c r="M33" s="3"/>
      <c r="N33" s="3"/>
      <c r="O33" s="3"/>
      <c r="P33" s="3"/>
      <c r="Q33" s="3"/>
      <c r="R33" s="3"/>
    </row>
    <row r="34" spans="1:18" ht="18.75" customHeight="1" thickBot="1">
      <c r="A34" s="167" t="s">
        <v>22</v>
      </c>
      <c r="B34" s="227"/>
      <c r="C34" s="227"/>
      <c r="D34" s="227"/>
      <c r="E34" s="227"/>
      <c r="F34" s="227"/>
      <c r="G34" s="227"/>
      <c r="H34" s="227"/>
      <c r="I34" s="227"/>
      <c r="J34" s="227"/>
      <c r="K34" s="227"/>
      <c r="L34" s="227"/>
      <c r="M34" s="228"/>
      <c r="N34" s="3"/>
      <c r="O34" s="167" t="s">
        <v>92</v>
      </c>
      <c r="P34" s="227"/>
      <c r="Q34" s="229"/>
      <c r="R34" s="230"/>
    </row>
    <row r="35" spans="1:18" ht="18.75" customHeight="1" thickBot="1" thickTop="1">
      <c r="A35" s="209" t="s">
        <v>30</v>
      </c>
      <c r="B35" s="231"/>
      <c r="C35" s="231"/>
      <c r="D35" s="205" t="s">
        <v>31</v>
      </c>
      <c r="E35" s="231"/>
      <c r="F35" s="231"/>
      <c r="G35" s="205" t="s">
        <v>32</v>
      </c>
      <c r="H35" s="231"/>
      <c r="I35" s="205" t="s">
        <v>33</v>
      </c>
      <c r="J35" s="205"/>
      <c r="K35" s="234"/>
      <c r="L35" s="205" t="s">
        <v>60</v>
      </c>
      <c r="M35" s="206"/>
      <c r="N35" s="13"/>
      <c r="O35" s="209" t="s">
        <v>34</v>
      </c>
      <c r="P35" s="210"/>
      <c r="Q35" s="213" t="s">
        <v>94</v>
      </c>
      <c r="R35" s="214"/>
    </row>
    <row r="36" spans="1:18" ht="18.75" customHeight="1" thickBot="1" thickTop="1">
      <c r="A36" s="232"/>
      <c r="B36" s="233"/>
      <c r="C36" s="233"/>
      <c r="D36" s="233"/>
      <c r="E36" s="233"/>
      <c r="F36" s="233"/>
      <c r="G36" s="233"/>
      <c r="H36" s="233"/>
      <c r="I36" s="207"/>
      <c r="J36" s="207"/>
      <c r="K36" s="207"/>
      <c r="L36" s="207"/>
      <c r="M36" s="208"/>
      <c r="N36" s="13"/>
      <c r="O36" s="211"/>
      <c r="P36" s="212"/>
      <c r="Q36" s="215"/>
      <c r="R36" s="216"/>
    </row>
    <row r="37" spans="1:18" ht="18.75" customHeight="1" thickBot="1" thickTop="1">
      <c r="A37" s="245">
        <v>690000</v>
      </c>
      <c r="B37" s="223"/>
      <c r="C37" s="223"/>
      <c r="D37" s="223">
        <v>30500</v>
      </c>
      <c r="E37" s="223"/>
      <c r="F37" s="223"/>
      <c r="G37" s="222">
        <v>0.04420289855072464</v>
      </c>
      <c r="H37" s="222"/>
      <c r="I37" s="223">
        <v>18700</v>
      </c>
      <c r="J37" s="223"/>
      <c r="K37" s="223"/>
      <c r="L37" s="223">
        <v>11800</v>
      </c>
      <c r="M37" s="224"/>
      <c r="N37" s="13"/>
      <c r="O37" s="225">
        <v>1</v>
      </c>
      <c r="P37" s="226"/>
      <c r="Q37" s="235">
        <v>11800</v>
      </c>
      <c r="R37" s="236"/>
    </row>
    <row r="38" spans="1:18" ht="18.75" customHeight="1">
      <c r="A38" s="3"/>
      <c r="B38" s="3"/>
      <c r="C38" s="3"/>
      <c r="D38" s="3"/>
      <c r="E38" s="3"/>
      <c r="F38" s="3"/>
      <c r="G38" s="3"/>
      <c r="H38" s="3"/>
      <c r="I38" s="3"/>
      <c r="J38" s="3"/>
      <c r="K38" s="3"/>
      <c r="L38" s="3"/>
      <c r="M38" s="3"/>
      <c r="N38" s="3"/>
      <c r="O38" s="3"/>
      <c r="P38" s="3"/>
      <c r="Q38" s="3"/>
      <c r="R38" s="3"/>
    </row>
    <row r="39" spans="1:18" ht="18.75" customHeight="1" thickBot="1">
      <c r="A39" s="1" t="s">
        <v>55</v>
      </c>
      <c r="B39" s="3"/>
      <c r="C39" s="3"/>
      <c r="D39" s="3"/>
      <c r="E39" s="3"/>
      <c r="F39" s="3"/>
      <c r="G39" s="3"/>
      <c r="H39" s="3"/>
      <c r="I39" s="3"/>
      <c r="J39" s="3"/>
      <c r="K39" s="3"/>
      <c r="L39" s="3"/>
      <c r="M39" s="3"/>
      <c r="N39" s="3"/>
      <c r="O39" s="3"/>
      <c r="P39" s="3"/>
      <c r="Q39" s="3"/>
      <c r="R39" s="3"/>
    </row>
    <row r="40" spans="1:18" ht="18.75" customHeight="1">
      <c r="A40" s="237" t="s">
        <v>35</v>
      </c>
      <c r="B40" s="238"/>
      <c r="C40" s="240" t="s">
        <v>36</v>
      </c>
      <c r="D40" s="241"/>
      <c r="E40" s="238"/>
      <c r="F40" s="240" t="s">
        <v>37</v>
      </c>
      <c r="G40" s="238"/>
      <c r="H40" s="240" t="s">
        <v>25</v>
      </c>
      <c r="I40" s="238"/>
      <c r="J40" s="240" t="s">
        <v>38</v>
      </c>
      <c r="K40" s="241"/>
      <c r="L40" s="238"/>
      <c r="M40" s="240" t="s">
        <v>61</v>
      </c>
      <c r="N40" s="241"/>
      <c r="O40" s="238"/>
      <c r="P40" s="240" t="s">
        <v>93</v>
      </c>
      <c r="Q40" s="241"/>
      <c r="R40" s="243"/>
    </row>
    <row r="41" spans="1:18" ht="18.75" customHeight="1" thickBot="1">
      <c r="A41" s="187"/>
      <c r="B41" s="239"/>
      <c r="C41" s="242"/>
      <c r="D41" s="188"/>
      <c r="E41" s="239"/>
      <c r="F41" s="137"/>
      <c r="G41" s="130" t="s">
        <v>98</v>
      </c>
      <c r="H41" s="242"/>
      <c r="I41" s="239"/>
      <c r="J41" s="242"/>
      <c r="K41" s="188"/>
      <c r="L41" s="239"/>
      <c r="M41" s="242"/>
      <c r="N41" s="188"/>
      <c r="O41" s="239"/>
      <c r="P41" s="242"/>
      <c r="Q41" s="188"/>
      <c r="R41" s="244"/>
    </row>
    <row r="42" spans="1:18" ht="18.75" customHeight="1" thickTop="1">
      <c r="A42" s="246"/>
      <c r="B42" s="247"/>
      <c r="C42" s="248" t="s">
        <v>120</v>
      </c>
      <c r="D42" s="249"/>
      <c r="E42" s="249"/>
      <c r="F42" s="135"/>
      <c r="G42" s="40"/>
      <c r="H42" s="250">
        <v>3</v>
      </c>
      <c r="I42" s="250"/>
      <c r="J42" s="251">
        <v>30500</v>
      </c>
      <c r="K42" s="252"/>
      <c r="L42" s="253"/>
      <c r="M42" s="254">
        <v>1</v>
      </c>
      <c r="N42" s="254"/>
      <c r="O42" s="254"/>
      <c r="P42" s="255">
        <v>11800</v>
      </c>
      <c r="Q42" s="256"/>
      <c r="R42" s="257"/>
    </row>
    <row r="43" spans="1:18" ht="18.75" customHeight="1">
      <c r="A43" s="258"/>
      <c r="B43" s="259"/>
      <c r="C43" s="260"/>
      <c r="D43" s="261"/>
      <c r="E43" s="261"/>
      <c r="F43" s="134"/>
      <c r="G43" s="132"/>
      <c r="H43" s="262"/>
      <c r="I43" s="262"/>
      <c r="J43" s="263"/>
      <c r="K43" s="264"/>
      <c r="L43" s="265"/>
      <c r="M43" s="266" t="s">
        <v>121</v>
      </c>
      <c r="N43" s="266"/>
      <c r="O43" s="266"/>
      <c r="P43" s="267" t="s">
        <v>121</v>
      </c>
      <c r="Q43" s="268"/>
      <c r="R43" s="269"/>
    </row>
    <row r="44" spans="1:18" ht="18.75" customHeight="1">
      <c r="A44" s="258"/>
      <c r="B44" s="259"/>
      <c r="C44" s="260"/>
      <c r="D44" s="261"/>
      <c r="E44" s="261"/>
      <c r="F44" s="134"/>
      <c r="G44" s="132"/>
      <c r="H44" s="262"/>
      <c r="I44" s="262"/>
      <c r="J44" s="263"/>
      <c r="K44" s="264"/>
      <c r="L44" s="265"/>
      <c r="M44" s="266" t="s">
        <v>121</v>
      </c>
      <c r="N44" s="266"/>
      <c r="O44" s="266"/>
      <c r="P44" s="267" t="s">
        <v>121</v>
      </c>
      <c r="Q44" s="268"/>
      <c r="R44" s="269"/>
    </row>
    <row r="45" spans="1:18" ht="18.75" customHeight="1">
      <c r="A45" s="258"/>
      <c r="B45" s="259"/>
      <c r="C45" s="260"/>
      <c r="D45" s="261"/>
      <c r="E45" s="261"/>
      <c r="F45" s="134"/>
      <c r="G45" s="132"/>
      <c r="H45" s="262"/>
      <c r="I45" s="262"/>
      <c r="J45" s="263"/>
      <c r="K45" s="264"/>
      <c r="L45" s="265"/>
      <c r="M45" s="266" t="s">
        <v>121</v>
      </c>
      <c r="N45" s="266"/>
      <c r="O45" s="266"/>
      <c r="P45" s="267" t="s">
        <v>121</v>
      </c>
      <c r="Q45" s="268"/>
      <c r="R45" s="269"/>
    </row>
    <row r="46" spans="1:18" ht="18.75" customHeight="1">
      <c r="A46" s="258"/>
      <c r="B46" s="259"/>
      <c r="C46" s="261"/>
      <c r="D46" s="261"/>
      <c r="E46" s="261"/>
      <c r="F46" s="134"/>
      <c r="G46" s="132"/>
      <c r="H46" s="262"/>
      <c r="I46" s="262"/>
      <c r="J46" s="263"/>
      <c r="K46" s="264"/>
      <c r="L46" s="265"/>
      <c r="M46" s="266" t="s">
        <v>121</v>
      </c>
      <c r="N46" s="266"/>
      <c r="O46" s="266"/>
      <c r="P46" s="267" t="s">
        <v>121</v>
      </c>
      <c r="Q46" s="268"/>
      <c r="R46" s="269"/>
    </row>
    <row r="47" spans="1:18" ht="18.75" customHeight="1">
      <c r="A47" s="258"/>
      <c r="B47" s="259"/>
      <c r="C47" s="261"/>
      <c r="D47" s="261"/>
      <c r="E47" s="261"/>
      <c r="F47" s="134"/>
      <c r="G47" s="132"/>
      <c r="H47" s="262"/>
      <c r="I47" s="262"/>
      <c r="J47" s="263"/>
      <c r="K47" s="264"/>
      <c r="L47" s="265"/>
      <c r="M47" s="266" t="s">
        <v>121</v>
      </c>
      <c r="N47" s="266"/>
      <c r="O47" s="266"/>
      <c r="P47" s="267" t="s">
        <v>121</v>
      </c>
      <c r="Q47" s="268"/>
      <c r="R47" s="269"/>
    </row>
    <row r="48" spans="1:18" ht="18.75" customHeight="1">
      <c r="A48" s="258"/>
      <c r="B48" s="259"/>
      <c r="C48" s="261"/>
      <c r="D48" s="261"/>
      <c r="E48" s="261"/>
      <c r="F48" s="134"/>
      <c r="G48" s="132"/>
      <c r="H48" s="262"/>
      <c r="I48" s="262"/>
      <c r="J48" s="263"/>
      <c r="K48" s="264"/>
      <c r="L48" s="265"/>
      <c r="M48" s="266" t="s">
        <v>121</v>
      </c>
      <c r="N48" s="266"/>
      <c r="O48" s="266"/>
      <c r="P48" s="267" t="s">
        <v>121</v>
      </c>
      <c r="Q48" s="268"/>
      <c r="R48" s="269"/>
    </row>
    <row r="49" spans="1:18" ht="18.75" customHeight="1" thickBot="1">
      <c r="A49" s="270"/>
      <c r="B49" s="271"/>
      <c r="C49" s="272"/>
      <c r="D49" s="272"/>
      <c r="E49" s="272"/>
      <c r="F49" s="138"/>
      <c r="G49" s="133"/>
      <c r="H49" s="273"/>
      <c r="I49" s="273"/>
      <c r="J49" s="274"/>
      <c r="K49" s="275"/>
      <c r="L49" s="276"/>
      <c r="M49" s="277" t="s">
        <v>121</v>
      </c>
      <c r="N49" s="277"/>
      <c r="O49" s="277"/>
      <c r="P49" s="278" t="s">
        <v>121</v>
      </c>
      <c r="Q49" s="279"/>
      <c r="R49" s="280"/>
    </row>
    <row r="50" spans="1:18" ht="18.75" customHeight="1" thickBot="1" thickTop="1">
      <c r="A50" s="281" t="s">
        <v>29</v>
      </c>
      <c r="B50" s="282"/>
      <c r="C50" s="282"/>
      <c r="D50" s="282"/>
      <c r="E50" s="283"/>
      <c r="F50" s="131">
        <v>0</v>
      </c>
      <c r="G50" s="131">
        <v>0</v>
      </c>
      <c r="H50" s="223">
        <v>3</v>
      </c>
      <c r="I50" s="223"/>
      <c r="J50" s="284">
        <v>30500</v>
      </c>
      <c r="K50" s="285"/>
      <c r="L50" s="286"/>
      <c r="M50" s="287">
        <v>1</v>
      </c>
      <c r="N50" s="287"/>
      <c r="O50" s="287"/>
      <c r="P50" s="223">
        <v>11800</v>
      </c>
      <c r="Q50" s="223"/>
      <c r="R50" s="224"/>
    </row>
    <row r="51" spans="9:11" ht="18.75" customHeight="1">
      <c r="I51" s="48" t="s">
        <v>121</v>
      </c>
      <c r="J51" s="48"/>
      <c r="K51" s="49" t="s">
        <v>121</v>
      </c>
    </row>
    <row r="52" spans="1:18" ht="18.75" customHeight="1">
      <c r="A52" s="42"/>
      <c r="B52" s="43"/>
      <c r="C52" s="43"/>
      <c r="D52" s="43"/>
      <c r="E52" s="43"/>
      <c r="F52" s="43"/>
      <c r="G52" s="43"/>
      <c r="H52" s="43"/>
      <c r="I52" s="43"/>
      <c r="J52" s="43"/>
      <c r="K52" s="43"/>
      <c r="L52" s="43"/>
      <c r="M52" s="43"/>
      <c r="N52" s="43"/>
      <c r="O52" s="43"/>
      <c r="P52" s="43"/>
      <c r="Q52" s="43"/>
      <c r="R52" s="44"/>
    </row>
    <row r="53" spans="1:18" ht="18.75" customHeight="1">
      <c r="A53" s="14" t="s">
        <v>95</v>
      </c>
      <c r="B53" s="15"/>
      <c r="C53" s="45"/>
      <c r="D53" s="45"/>
      <c r="E53" s="45"/>
      <c r="F53" s="45"/>
      <c r="G53" s="45"/>
      <c r="H53" s="45"/>
      <c r="I53" s="45"/>
      <c r="J53" s="45"/>
      <c r="K53" s="45"/>
      <c r="L53" s="45"/>
      <c r="M53" s="45"/>
      <c r="N53" s="45"/>
      <c r="O53" s="45"/>
      <c r="P53" s="45"/>
      <c r="Q53" s="45"/>
      <c r="R53" s="46"/>
    </row>
    <row r="54" spans="1:18" ht="18.75" customHeight="1">
      <c r="A54" s="16"/>
      <c r="B54" s="15"/>
      <c r="C54" s="45"/>
      <c r="D54" s="45"/>
      <c r="E54" s="45"/>
      <c r="F54" s="45"/>
      <c r="G54" s="45"/>
      <c r="H54" s="45"/>
      <c r="I54" s="45"/>
      <c r="J54" s="45"/>
      <c r="K54" s="45"/>
      <c r="L54" s="45"/>
      <c r="M54" s="45"/>
      <c r="N54" s="45"/>
      <c r="O54" s="45"/>
      <c r="P54" s="45"/>
      <c r="Q54" s="45"/>
      <c r="R54" s="46"/>
    </row>
    <row r="55" spans="1:18" ht="18.75" customHeight="1">
      <c r="A55" s="17" t="s">
        <v>53</v>
      </c>
      <c r="B55" s="15"/>
      <c r="C55" s="45"/>
      <c r="D55" s="45"/>
      <c r="E55" s="45"/>
      <c r="F55" s="45"/>
      <c r="G55" s="45"/>
      <c r="H55" s="45"/>
      <c r="I55" s="45"/>
      <c r="J55" s="45"/>
      <c r="K55" s="45"/>
      <c r="L55" s="45"/>
      <c r="M55" s="45"/>
      <c r="N55" s="45"/>
      <c r="O55" s="45"/>
      <c r="P55" s="45"/>
      <c r="Q55" s="45"/>
      <c r="R55" s="46"/>
    </row>
    <row r="56" spans="1:18" ht="18.75" customHeight="1">
      <c r="A56" s="16"/>
      <c r="B56" s="15" t="s">
        <v>39</v>
      </c>
      <c r="C56" s="45"/>
      <c r="D56" s="45"/>
      <c r="E56" s="45"/>
      <c r="F56" s="45"/>
      <c r="G56" s="45"/>
      <c r="H56" s="45"/>
      <c r="I56" s="45"/>
      <c r="J56" s="45"/>
      <c r="K56" s="45"/>
      <c r="L56" s="45"/>
      <c r="M56" s="45"/>
      <c r="N56" s="45"/>
      <c r="O56" s="45"/>
      <c r="P56" s="45"/>
      <c r="Q56" s="45"/>
      <c r="R56" s="46"/>
    </row>
    <row r="57" spans="1:18" ht="18.75" customHeight="1">
      <c r="A57" s="16"/>
      <c r="B57" s="15"/>
      <c r="C57" s="122"/>
      <c r="D57" s="28" t="s">
        <v>121</v>
      </c>
      <c r="E57" s="29" t="s">
        <v>121</v>
      </c>
      <c r="F57" s="30" t="s">
        <v>121</v>
      </c>
      <c r="G57" s="29" t="s">
        <v>121</v>
      </c>
      <c r="H57" s="30" t="s">
        <v>121</v>
      </c>
      <c r="I57" s="29" t="s">
        <v>121</v>
      </c>
      <c r="J57" s="29"/>
      <c r="K57" s="122"/>
      <c r="L57" s="122"/>
      <c r="M57" s="122"/>
      <c r="N57" s="122"/>
      <c r="O57" s="122"/>
      <c r="P57" s="122"/>
      <c r="Q57" s="122"/>
      <c r="R57" s="123"/>
    </row>
    <row r="58" spans="1:18" ht="18.75" customHeight="1">
      <c r="A58" s="17" t="s">
        <v>51</v>
      </c>
      <c r="B58" s="15"/>
      <c r="C58" s="45"/>
      <c r="D58" s="45"/>
      <c r="E58" s="45"/>
      <c r="F58" s="45"/>
      <c r="G58" s="45"/>
      <c r="H58" s="45"/>
      <c r="I58" s="45"/>
      <c r="J58" s="45"/>
      <c r="K58" s="45"/>
      <c r="L58" s="45"/>
      <c r="M58" s="45"/>
      <c r="N58" s="45"/>
      <c r="O58" s="45"/>
      <c r="P58" s="45"/>
      <c r="Q58" s="45"/>
      <c r="R58" s="46"/>
    </row>
    <row r="59" spans="1:18" ht="18.75" customHeight="1">
      <c r="A59" s="16"/>
      <c r="B59" s="15" t="s">
        <v>39</v>
      </c>
      <c r="C59" s="45"/>
      <c r="D59" s="45"/>
      <c r="E59" s="45"/>
      <c r="F59" s="45"/>
      <c r="G59" s="45"/>
      <c r="H59" s="45"/>
      <c r="I59" s="45"/>
      <c r="J59" s="45"/>
      <c r="K59" s="45"/>
      <c r="L59" s="45"/>
      <c r="M59" s="45"/>
      <c r="N59" s="45"/>
      <c r="O59" s="45"/>
      <c r="P59" s="45"/>
      <c r="Q59" s="45"/>
      <c r="R59" s="46"/>
    </row>
    <row r="60" spans="1:18" ht="18.75" customHeight="1">
      <c r="A60" s="16"/>
      <c r="B60" s="15"/>
      <c r="C60" s="122"/>
      <c r="D60" s="30">
        <v>6900</v>
      </c>
      <c r="E60" s="29" t="s">
        <v>122</v>
      </c>
      <c r="F60" s="30">
        <v>11800</v>
      </c>
      <c r="G60" s="29" t="s">
        <v>123</v>
      </c>
      <c r="H60" s="30">
        <v>18700</v>
      </c>
      <c r="I60" s="29" t="s">
        <v>124</v>
      </c>
      <c r="J60" s="29"/>
      <c r="K60" s="122"/>
      <c r="L60" s="122"/>
      <c r="M60" s="122"/>
      <c r="N60" s="122"/>
      <c r="O60" s="122"/>
      <c r="P60" s="122"/>
      <c r="Q60" s="122"/>
      <c r="R60" s="123"/>
    </row>
    <row r="61" spans="1:18" ht="18.75" customHeight="1">
      <c r="A61" s="17" t="s">
        <v>52</v>
      </c>
      <c r="B61" s="15"/>
      <c r="C61" s="45"/>
      <c r="D61" s="45"/>
      <c r="E61" s="45"/>
      <c r="F61" s="45"/>
      <c r="G61" s="45"/>
      <c r="H61" s="45"/>
      <c r="I61" s="45"/>
      <c r="J61" s="45"/>
      <c r="K61" s="45"/>
      <c r="L61" s="45"/>
      <c r="M61" s="45"/>
      <c r="N61" s="45"/>
      <c r="O61" s="45"/>
      <c r="P61" s="45"/>
      <c r="Q61" s="45"/>
      <c r="R61" s="46"/>
    </row>
    <row r="62" spans="1:18" ht="18.75" customHeight="1">
      <c r="A62" s="16"/>
      <c r="B62" s="15" t="s">
        <v>40</v>
      </c>
      <c r="C62" s="45"/>
      <c r="D62" s="45"/>
      <c r="E62" s="45"/>
      <c r="F62" s="45"/>
      <c r="G62" s="45"/>
      <c r="H62" s="45"/>
      <c r="I62" s="45"/>
      <c r="J62" s="45"/>
      <c r="K62" s="45"/>
      <c r="L62" s="45"/>
      <c r="M62" s="45"/>
      <c r="N62" s="45"/>
      <c r="O62" s="45"/>
      <c r="P62" s="45"/>
      <c r="Q62" s="45"/>
      <c r="R62" s="46"/>
    </row>
    <row r="63" spans="1:18" ht="18.75" customHeight="1">
      <c r="A63" s="124"/>
      <c r="B63" s="125"/>
      <c r="C63" s="125"/>
      <c r="D63" s="24" t="s">
        <v>121</v>
      </c>
      <c r="E63" s="25" t="s">
        <v>121</v>
      </c>
      <c r="F63" s="24" t="s">
        <v>121</v>
      </c>
      <c r="G63" s="25" t="s">
        <v>121</v>
      </c>
      <c r="H63" s="26" t="s">
        <v>121</v>
      </c>
      <c r="I63" s="25" t="s">
        <v>121</v>
      </c>
      <c r="J63" s="25"/>
      <c r="K63" s="125"/>
      <c r="L63" s="125"/>
      <c r="M63" s="125"/>
      <c r="N63" s="125"/>
      <c r="O63" s="125"/>
      <c r="P63" s="125"/>
      <c r="Q63" s="125"/>
      <c r="R63" s="126"/>
    </row>
    <row r="64" ht="17.25" customHeight="1"/>
    <row r="65" spans="1:2" ht="17.25" customHeight="1">
      <c r="A65" s="10" t="s">
        <v>54</v>
      </c>
      <c r="B65" s="5" t="s">
        <v>62</v>
      </c>
    </row>
    <row r="66" ht="18" customHeight="1"/>
    <row r="67" ht="18" customHeight="1"/>
    <row r="68" ht="18" customHeight="1"/>
    <row r="69" spans="1:2" ht="18" customHeight="1">
      <c r="A69" s="288"/>
      <c r="B69" s="288"/>
    </row>
    <row r="70" ht="18" customHeight="1"/>
    <row r="71" ht="18" customHeight="1"/>
    <row r="72" ht="18" customHeight="1"/>
    <row r="73" ht="18" customHeight="1"/>
    <row r="74" ht="18" customHeight="1"/>
  </sheetData>
  <sheetProtection/>
  <mergeCells count="174">
    <mergeCell ref="A50:E50"/>
    <mergeCell ref="H50:I50"/>
    <mergeCell ref="J50:L50"/>
    <mergeCell ref="M50:O50"/>
    <mergeCell ref="P50:R50"/>
    <mergeCell ref="A69:B69"/>
    <mergeCell ref="A49:B49"/>
    <mergeCell ref="C49:E49"/>
    <mergeCell ref="H49:I49"/>
    <mergeCell ref="J49:L49"/>
    <mergeCell ref="M49:O49"/>
    <mergeCell ref="P49:R49"/>
    <mergeCell ref="A48:B48"/>
    <mergeCell ref="C48:E48"/>
    <mergeCell ref="H48:I48"/>
    <mergeCell ref="J48:L48"/>
    <mergeCell ref="M48:O48"/>
    <mergeCell ref="P48:R48"/>
    <mergeCell ref="A47:B47"/>
    <mergeCell ref="C47:E47"/>
    <mergeCell ref="H47:I47"/>
    <mergeCell ref="J47:L47"/>
    <mergeCell ref="M47:O47"/>
    <mergeCell ref="P47:R47"/>
    <mergeCell ref="A46:B46"/>
    <mergeCell ref="C46:E46"/>
    <mergeCell ref="H46:I46"/>
    <mergeCell ref="J46:L46"/>
    <mergeCell ref="M46:O46"/>
    <mergeCell ref="P46:R46"/>
    <mergeCell ref="A45:B45"/>
    <mergeCell ref="C45:E45"/>
    <mergeCell ref="H45:I45"/>
    <mergeCell ref="J45:L45"/>
    <mergeCell ref="M45:O45"/>
    <mergeCell ref="P45:R45"/>
    <mergeCell ref="A44:B44"/>
    <mergeCell ref="C44:E44"/>
    <mergeCell ref="H44:I44"/>
    <mergeCell ref="J44:L44"/>
    <mergeCell ref="M44:O44"/>
    <mergeCell ref="P44:R44"/>
    <mergeCell ref="A43:B43"/>
    <mergeCell ref="C43:E43"/>
    <mergeCell ref="H43:I43"/>
    <mergeCell ref="J43:L43"/>
    <mergeCell ref="M43:O43"/>
    <mergeCell ref="P43:R43"/>
    <mergeCell ref="A42:B42"/>
    <mergeCell ref="C42:E42"/>
    <mergeCell ref="H42:I42"/>
    <mergeCell ref="J42:L42"/>
    <mergeCell ref="M42:O42"/>
    <mergeCell ref="P42:R42"/>
    <mergeCell ref="Q37:R37"/>
    <mergeCell ref="A40:B41"/>
    <mergeCell ref="C40:E41"/>
    <mergeCell ref="F40:G40"/>
    <mergeCell ref="H40:I41"/>
    <mergeCell ref="J40:L41"/>
    <mergeCell ref="M40:O41"/>
    <mergeCell ref="P40:R41"/>
    <mergeCell ref="A37:C37"/>
    <mergeCell ref="D37:F37"/>
    <mergeCell ref="G37:H37"/>
    <mergeCell ref="I37:K37"/>
    <mergeCell ref="L37:M37"/>
    <mergeCell ref="O37:P37"/>
    <mergeCell ref="A34:M34"/>
    <mergeCell ref="O34:R34"/>
    <mergeCell ref="A35:C36"/>
    <mergeCell ref="D35:F36"/>
    <mergeCell ref="G35:H36"/>
    <mergeCell ref="I35:K36"/>
    <mergeCell ref="L35:M36"/>
    <mergeCell ref="O35:P36"/>
    <mergeCell ref="Q35:R36"/>
    <mergeCell ref="C31:D31"/>
    <mergeCell ref="E31:F31"/>
    <mergeCell ref="G31:H31"/>
    <mergeCell ref="K31:L31"/>
    <mergeCell ref="N31:O31"/>
    <mergeCell ref="Q31:R31"/>
    <mergeCell ref="C30:D30"/>
    <mergeCell ref="E30:F30"/>
    <mergeCell ref="G30:H30"/>
    <mergeCell ref="K30:L30"/>
    <mergeCell ref="N30:O30"/>
    <mergeCell ref="Q30:R30"/>
    <mergeCell ref="C29:D29"/>
    <mergeCell ref="E29:F29"/>
    <mergeCell ref="G29:H29"/>
    <mergeCell ref="K29:L29"/>
    <mergeCell ref="N29:O29"/>
    <mergeCell ref="Q29:R29"/>
    <mergeCell ref="C28:D28"/>
    <mergeCell ref="E28:F28"/>
    <mergeCell ref="G28:H28"/>
    <mergeCell ref="K28:L28"/>
    <mergeCell ref="N28:O28"/>
    <mergeCell ref="Q28:R28"/>
    <mergeCell ref="C27:D27"/>
    <mergeCell ref="E27:F27"/>
    <mergeCell ref="G27:H27"/>
    <mergeCell ref="K27:L27"/>
    <mergeCell ref="N27:O27"/>
    <mergeCell ref="Q27:R27"/>
    <mergeCell ref="C26:D26"/>
    <mergeCell ref="E26:F26"/>
    <mergeCell ref="G26:H26"/>
    <mergeCell ref="K26:L26"/>
    <mergeCell ref="N26:O26"/>
    <mergeCell ref="Q26:R26"/>
    <mergeCell ref="C25:D25"/>
    <mergeCell ref="E25:F25"/>
    <mergeCell ref="G25:H25"/>
    <mergeCell ref="K25:L25"/>
    <mergeCell ref="N25:O25"/>
    <mergeCell ref="Q25:R25"/>
    <mergeCell ref="C24:D24"/>
    <mergeCell ref="E24:F24"/>
    <mergeCell ref="G24:H24"/>
    <mergeCell ref="K24:L24"/>
    <mergeCell ref="N24:O24"/>
    <mergeCell ref="Q24:R24"/>
    <mergeCell ref="C23:D23"/>
    <mergeCell ref="E23:F23"/>
    <mergeCell ref="G23:H23"/>
    <mergeCell ref="K23:L23"/>
    <mergeCell ref="N23:O23"/>
    <mergeCell ref="Q23:R23"/>
    <mergeCell ref="C22:D22"/>
    <mergeCell ref="E22:F22"/>
    <mergeCell ref="G22:H22"/>
    <mergeCell ref="K22:L22"/>
    <mergeCell ref="N22:O22"/>
    <mergeCell ref="Q22:R22"/>
    <mergeCell ref="C21:D21"/>
    <mergeCell ref="E21:F21"/>
    <mergeCell ref="G21:H21"/>
    <mergeCell ref="K21:L21"/>
    <mergeCell ref="N21:O21"/>
    <mergeCell ref="Q21:R21"/>
    <mergeCell ref="Q19:R19"/>
    <mergeCell ref="C20:D20"/>
    <mergeCell ref="E20:F20"/>
    <mergeCell ref="G20:H20"/>
    <mergeCell ref="K20:L20"/>
    <mergeCell ref="N20:O20"/>
    <mergeCell ref="Q20:R20"/>
    <mergeCell ref="E18:F18"/>
    <mergeCell ref="G18:H18"/>
    <mergeCell ref="N18:O18"/>
    <mergeCell ref="C19:D19"/>
    <mergeCell ref="E19:F19"/>
    <mergeCell ref="G19:H19"/>
    <mergeCell ref="K19:L19"/>
    <mergeCell ref="N19:O19"/>
    <mergeCell ref="A16:A18"/>
    <mergeCell ref="B16:L16"/>
    <mergeCell ref="N16:R16"/>
    <mergeCell ref="B17:B18"/>
    <mergeCell ref="C17:H17"/>
    <mergeCell ref="I17:J17"/>
    <mergeCell ref="K17:L18"/>
    <mergeCell ref="N17:P17"/>
    <mergeCell ref="Q17:R18"/>
    <mergeCell ref="C18:D18"/>
    <mergeCell ref="A11:R11"/>
    <mergeCell ref="B12:C12"/>
    <mergeCell ref="O12:R12"/>
    <mergeCell ref="B13:C13"/>
    <mergeCell ref="F13:K13"/>
    <mergeCell ref="O13:R13"/>
  </mergeCells>
  <dataValidations count="4">
    <dataValidation allowBlank="1" showInputMessage="1" showErrorMessage="1" promptTitle="編集厳禁" prompt="当該着色部分については、ドロップダウンボックスの他、請求額計算等においても参照しているため「編集厳禁!!」" sqref="S8:S15 S1:U7 U10:U11"/>
    <dataValidation allowBlank="1" showInputMessage="1" showErrorMessage="1" promptTitle="入力不要欄" prompt="通常サービス欄及び食費・居住費欄に入力してください。" imeMode="off" sqref="C19:D30"/>
    <dataValidation allowBlank="1" showInputMessage="1" showErrorMessage="1" imeMode="on" sqref="B13:D13 C42:E49 O13:R13"/>
    <dataValidation allowBlank="1" showInputMessage="1" showErrorMessage="1" imeMode="off" sqref="B12:D12 M42:R50 N19:N31 A42:B49 A37:M37 B4:B7 E19:L31 B19:B31 C31:D31 O12:R12 A19:A30 G43:G50 O37:R37 F42:F50 H42:J50 P19:R31"/>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68" r:id="rId4"/>
  <drawing r:id="rId3"/>
  <legacyDrawing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"令和"&amp;'別添１'!B4&amp;"年10月分軽減対象者一覧表"</f>
        <v>令和3年10月分軽減対象者一覧表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"令和"&amp;'別添１'!B4&amp;"年11月分軽減対象者一覧表"</f>
        <v>令和3年11月分軽減対象者一覧表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"令和"&amp;'別添１'!B4&amp;"年12月分軽減対象者一覧表"</f>
        <v>令和3年12月分軽減対象者一覧表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104</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"令和"&amp;'別添１'!B4+1&amp;"年１月分軽減対象者一覧表"</f>
        <v>令和4年１月分軽減対象者一覧表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103</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109</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N53"/>
  <sheetViews>
    <sheetView zoomScalePageLayoutView="0" workbookViewId="0" topLeftCell="A1">
      <selection activeCell="Q17" sqref="Q1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"令和"&amp;'別添１'!B4+1&amp;"年２月分軽減対象者一覧表"</f>
        <v>令和4年２月分軽減対象者一覧表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67"/>
      <c r="I11" s="67"/>
      <c r="J11" s="67"/>
      <c r="K11" s="149">
        <f>IF(ISBLANK(C11),"",(ROUNDDOWN((H11+I11+J11)*E11/100,0)))</f>
      </c>
      <c r="L11" s="89"/>
      <c r="M11" s="142"/>
      <c r="N11" s="68"/>
    </row>
    <row r="12" spans="2:14" ht="22.5" customHeight="1">
      <c r="B12" s="69">
        <v>2</v>
      </c>
      <c r="C12" s="117"/>
      <c r="D12" s="82"/>
      <c r="E12" s="83"/>
      <c r="F12" s="94" t="s">
        <v>66</v>
      </c>
      <c r="G12" s="95">
        <v>100</v>
      </c>
      <c r="H12" s="87"/>
      <c r="I12" s="87"/>
      <c r="J12" s="87"/>
      <c r="K12" s="110">
        <f aca="true" t="shared" si="0" ref="K12:K40">IF(ISBLANK(C12),"",(ROUNDDOWN((H12+I12+J12)*E12/100,0)))</f>
      </c>
      <c r="L12" s="90"/>
      <c r="M12" s="143"/>
      <c r="N12" s="70"/>
    </row>
    <row r="13" spans="2:14" ht="22.5" customHeight="1">
      <c r="B13" s="69">
        <v>3</v>
      </c>
      <c r="C13" s="81"/>
      <c r="D13" s="82"/>
      <c r="E13" s="83"/>
      <c r="F13" s="94" t="s">
        <v>66</v>
      </c>
      <c r="G13" s="95">
        <v>100</v>
      </c>
      <c r="H13" s="87"/>
      <c r="I13" s="87"/>
      <c r="J13" s="87"/>
      <c r="K13" s="110">
        <f t="shared" si="0"/>
      </c>
      <c r="L13" s="90"/>
      <c r="M13" s="143"/>
      <c r="N13" s="70"/>
    </row>
    <row r="14" spans="2:14" ht="22.5" customHeight="1">
      <c r="B14" s="69">
        <v>4</v>
      </c>
      <c r="C14" s="81"/>
      <c r="D14" s="82"/>
      <c r="E14" s="83"/>
      <c r="F14" s="94" t="s">
        <v>66</v>
      </c>
      <c r="G14" s="95">
        <v>100</v>
      </c>
      <c r="H14" s="87"/>
      <c r="I14" s="87"/>
      <c r="J14" s="87"/>
      <c r="K14" s="110">
        <f t="shared" si="0"/>
      </c>
      <c r="L14" s="90"/>
      <c r="M14" s="143"/>
      <c r="N14" s="70"/>
    </row>
    <row r="15" spans="2:14" ht="22.5" customHeight="1">
      <c r="B15" s="69">
        <v>5</v>
      </c>
      <c r="C15" s="81"/>
      <c r="D15" s="82"/>
      <c r="E15" s="83"/>
      <c r="F15" s="94" t="s">
        <v>66</v>
      </c>
      <c r="G15" s="95">
        <v>100</v>
      </c>
      <c r="H15" s="87"/>
      <c r="I15" s="87"/>
      <c r="J15" s="87"/>
      <c r="K15" s="110">
        <f t="shared" si="0"/>
      </c>
      <c r="L15" s="90"/>
      <c r="M15" s="143"/>
      <c r="N15" s="70"/>
    </row>
    <row r="16" spans="2:14" ht="22.5" customHeight="1">
      <c r="B16" s="69">
        <v>6</v>
      </c>
      <c r="C16" s="81"/>
      <c r="D16" s="82"/>
      <c r="E16" s="83"/>
      <c r="F16" s="94" t="s">
        <v>66</v>
      </c>
      <c r="G16" s="95">
        <v>100</v>
      </c>
      <c r="H16" s="87"/>
      <c r="I16" s="87"/>
      <c r="J16" s="87"/>
      <c r="K16" s="110">
        <f t="shared" si="0"/>
      </c>
      <c r="L16" s="90"/>
      <c r="M16" s="143"/>
      <c r="N16" s="70"/>
    </row>
    <row r="17" spans="2:14" ht="22.5" customHeight="1">
      <c r="B17" s="69">
        <v>7</v>
      </c>
      <c r="C17" s="81"/>
      <c r="D17" s="82"/>
      <c r="E17" s="83"/>
      <c r="F17" s="94" t="s">
        <v>66</v>
      </c>
      <c r="G17" s="95">
        <v>100</v>
      </c>
      <c r="H17" s="87"/>
      <c r="I17" s="87"/>
      <c r="J17" s="87"/>
      <c r="K17" s="110">
        <f t="shared" si="0"/>
      </c>
      <c r="L17" s="90"/>
      <c r="M17" s="143"/>
      <c r="N17" s="70"/>
    </row>
    <row r="18" spans="2:14" ht="22.5" customHeight="1">
      <c r="B18" s="69">
        <v>8</v>
      </c>
      <c r="C18" s="81"/>
      <c r="D18" s="82"/>
      <c r="E18" s="83"/>
      <c r="F18" s="94" t="s">
        <v>66</v>
      </c>
      <c r="G18" s="95">
        <v>100</v>
      </c>
      <c r="H18" s="87"/>
      <c r="I18" s="87"/>
      <c r="J18" s="87"/>
      <c r="K18" s="110">
        <f t="shared" si="0"/>
      </c>
      <c r="L18" s="90"/>
      <c r="M18" s="143"/>
      <c r="N18" s="70"/>
    </row>
    <row r="19" spans="2:14" ht="22.5" customHeight="1">
      <c r="B19" s="69">
        <v>9</v>
      </c>
      <c r="C19" s="81"/>
      <c r="D19" s="82"/>
      <c r="E19" s="83"/>
      <c r="F19" s="94" t="s">
        <v>66</v>
      </c>
      <c r="G19" s="95">
        <v>100</v>
      </c>
      <c r="H19" s="87"/>
      <c r="I19" s="87"/>
      <c r="J19" s="87"/>
      <c r="K19" s="110">
        <f t="shared" si="0"/>
      </c>
      <c r="L19" s="90"/>
      <c r="M19" s="143"/>
      <c r="N19" s="70"/>
    </row>
    <row r="20" spans="2:14" ht="22.5" customHeight="1">
      <c r="B20" s="69">
        <v>10</v>
      </c>
      <c r="C20" s="81"/>
      <c r="D20" s="82"/>
      <c r="E20" s="83"/>
      <c r="F20" s="94" t="s">
        <v>66</v>
      </c>
      <c r="G20" s="95">
        <v>100</v>
      </c>
      <c r="H20" s="87"/>
      <c r="I20" s="87"/>
      <c r="J20" s="87"/>
      <c r="K20" s="110">
        <f t="shared" si="0"/>
      </c>
      <c r="L20" s="90"/>
      <c r="M20" s="143"/>
      <c r="N20" s="70"/>
    </row>
    <row r="21" spans="2:14" ht="22.5" customHeight="1">
      <c r="B21" s="69">
        <v>11</v>
      </c>
      <c r="C21" s="81"/>
      <c r="D21" s="82"/>
      <c r="E21" s="83"/>
      <c r="F21" s="94" t="s">
        <v>66</v>
      </c>
      <c r="G21" s="95">
        <v>100</v>
      </c>
      <c r="H21" s="87"/>
      <c r="I21" s="87"/>
      <c r="J21" s="87"/>
      <c r="K21" s="110">
        <f t="shared" si="0"/>
      </c>
      <c r="L21" s="90"/>
      <c r="M21" s="143"/>
      <c r="N21" s="70"/>
    </row>
    <row r="22" spans="2:14" ht="22.5" customHeight="1">
      <c r="B22" s="69">
        <v>12</v>
      </c>
      <c r="C22" s="81"/>
      <c r="D22" s="82"/>
      <c r="E22" s="83"/>
      <c r="F22" s="94" t="s">
        <v>66</v>
      </c>
      <c r="G22" s="95">
        <v>100</v>
      </c>
      <c r="H22" s="87"/>
      <c r="I22" s="87"/>
      <c r="J22" s="87"/>
      <c r="K22" s="110">
        <f t="shared" si="0"/>
      </c>
      <c r="L22" s="90"/>
      <c r="M22" s="143"/>
      <c r="N22" s="70"/>
    </row>
    <row r="23" spans="2:14" ht="22.5" customHeight="1">
      <c r="B23" s="69">
        <v>13</v>
      </c>
      <c r="C23" s="81"/>
      <c r="D23" s="82"/>
      <c r="E23" s="83"/>
      <c r="F23" s="94" t="s">
        <v>66</v>
      </c>
      <c r="G23" s="95">
        <v>100</v>
      </c>
      <c r="H23" s="87"/>
      <c r="I23" s="87"/>
      <c r="J23" s="87"/>
      <c r="K23" s="110">
        <f t="shared" si="0"/>
      </c>
      <c r="L23" s="90"/>
      <c r="M23" s="143"/>
      <c r="N23" s="70"/>
    </row>
    <row r="24" spans="2:14" ht="22.5" customHeight="1">
      <c r="B24" s="69">
        <v>14</v>
      </c>
      <c r="C24" s="81"/>
      <c r="D24" s="82"/>
      <c r="E24" s="83"/>
      <c r="F24" s="94" t="s">
        <v>66</v>
      </c>
      <c r="G24" s="95">
        <v>100</v>
      </c>
      <c r="H24" s="87"/>
      <c r="I24" s="87"/>
      <c r="J24" s="87"/>
      <c r="K24" s="110">
        <f t="shared" si="0"/>
      </c>
      <c r="L24" s="90"/>
      <c r="M24" s="143"/>
      <c r="N24" s="70"/>
    </row>
    <row r="25" spans="2:14" ht="22.5" customHeight="1">
      <c r="B25" s="69">
        <v>15</v>
      </c>
      <c r="C25" s="81"/>
      <c r="D25" s="82"/>
      <c r="E25" s="83"/>
      <c r="F25" s="94" t="s">
        <v>66</v>
      </c>
      <c r="G25" s="95">
        <v>100</v>
      </c>
      <c r="H25" s="87"/>
      <c r="I25" s="87"/>
      <c r="J25" s="87"/>
      <c r="K25" s="110">
        <f t="shared" si="0"/>
      </c>
      <c r="L25" s="90"/>
      <c r="M25" s="143"/>
      <c r="N25" s="70"/>
    </row>
    <row r="26" spans="2:14" ht="22.5" customHeight="1">
      <c r="B26" s="69">
        <v>16</v>
      </c>
      <c r="C26" s="81"/>
      <c r="D26" s="82"/>
      <c r="E26" s="83"/>
      <c r="F26" s="94" t="s">
        <v>66</v>
      </c>
      <c r="G26" s="95">
        <v>100</v>
      </c>
      <c r="H26" s="87"/>
      <c r="I26" s="87"/>
      <c r="J26" s="87"/>
      <c r="K26" s="110">
        <f t="shared" si="0"/>
      </c>
      <c r="L26" s="90"/>
      <c r="M26" s="143"/>
      <c r="N26" s="70"/>
    </row>
    <row r="27" spans="2:14" ht="22.5" customHeight="1">
      <c r="B27" s="69">
        <v>17</v>
      </c>
      <c r="C27" s="81"/>
      <c r="D27" s="82"/>
      <c r="E27" s="83"/>
      <c r="F27" s="94" t="s">
        <v>66</v>
      </c>
      <c r="G27" s="95">
        <v>100</v>
      </c>
      <c r="H27" s="87"/>
      <c r="I27" s="87"/>
      <c r="J27" s="87"/>
      <c r="K27" s="110">
        <f t="shared" si="0"/>
      </c>
      <c r="L27" s="90"/>
      <c r="M27" s="143"/>
      <c r="N27" s="70"/>
    </row>
    <row r="28" spans="2:14" ht="22.5" customHeight="1">
      <c r="B28" s="69">
        <v>18</v>
      </c>
      <c r="C28" s="81"/>
      <c r="D28" s="82"/>
      <c r="E28" s="83"/>
      <c r="F28" s="94" t="s">
        <v>66</v>
      </c>
      <c r="G28" s="95">
        <v>100</v>
      </c>
      <c r="H28" s="87"/>
      <c r="I28" s="87"/>
      <c r="J28" s="87"/>
      <c r="K28" s="110">
        <f t="shared" si="0"/>
      </c>
      <c r="L28" s="90"/>
      <c r="M28" s="143"/>
      <c r="N28" s="70"/>
    </row>
    <row r="29" spans="2:14" ht="22.5" customHeight="1">
      <c r="B29" s="69">
        <v>19</v>
      </c>
      <c r="C29" s="81"/>
      <c r="D29" s="82"/>
      <c r="E29" s="83"/>
      <c r="F29" s="94" t="s">
        <v>66</v>
      </c>
      <c r="G29" s="95">
        <v>100</v>
      </c>
      <c r="H29" s="87"/>
      <c r="I29" s="87"/>
      <c r="J29" s="87"/>
      <c r="K29" s="110">
        <f t="shared" si="0"/>
      </c>
      <c r="L29" s="90"/>
      <c r="M29" s="143"/>
      <c r="N29" s="70"/>
    </row>
    <row r="30" spans="2:14" ht="22.5" customHeight="1">
      <c r="B30" s="69">
        <v>20</v>
      </c>
      <c r="C30" s="81"/>
      <c r="D30" s="82"/>
      <c r="E30" s="83"/>
      <c r="F30" s="94" t="s">
        <v>66</v>
      </c>
      <c r="G30" s="95">
        <v>100</v>
      </c>
      <c r="H30" s="87"/>
      <c r="I30" s="87"/>
      <c r="J30" s="87"/>
      <c r="K30" s="110">
        <f t="shared" si="0"/>
      </c>
      <c r="L30" s="90"/>
      <c r="M30" s="143"/>
      <c r="N30" s="70"/>
    </row>
    <row r="31" spans="2:14" ht="22.5" customHeight="1">
      <c r="B31" s="69">
        <v>21</v>
      </c>
      <c r="C31" s="81"/>
      <c r="D31" s="82"/>
      <c r="E31" s="83"/>
      <c r="F31" s="94" t="s">
        <v>66</v>
      </c>
      <c r="G31" s="95">
        <v>100</v>
      </c>
      <c r="H31" s="87"/>
      <c r="I31" s="87"/>
      <c r="J31" s="87"/>
      <c r="K31" s="110">
        <f t="shared" si="0"/>
      </c>
      <c r="L31" s="90"/>
      <c r="M31" s="143"/>
      <c r="N31" s="70"/>
    </row>
    <row r="32" spans="2:14" ht="22.5" customHeight="1">
      <c r="B32" s="69">
        <v>22</v>
      </c>
      <c r="C32" s="81"/>
      <c r="D32" s="82"/>
      <c r="E32" s="83"/>
      <c r="F32" s="94" t="s">
        <v>66</v>
      </c>
      <c r="G32" s="95">
        <v>100</v>
      </c>
      <c r="H32" s="87"/>
      <c r="I32" s="87"/>
      <c r="J32" s="87"/>
      <c r="K32" s="110">
        <f t="shared" si="0"/>
      </c>
      <c r="L32" s="90"/>
      <c r="M32" s="143"/>
      <c r="N32" s="70"/>
    </row>
    <row r="33" spans="2:14" ht="22.5" customHeight="1">
      <c r="B33" s="69">
        <v>23</v>
      </c>
      <c r="C33" s="81"/>
      <c r="D33" s="82"/>
      <c r="E33" s="83"/>
      <c r="F33" s="94" t="s">
        <v>66</v>
      </c>
      <c r="G33" s="95">
        <v>100</v>
      </c>
      <c r="H33" s="87"/>
      <c r="I33" s="87"/>
      <c r="J33" s="87"/>
      <c r="K33" s="110">
        <f t="shared" si="0"/>
      </c>
      <c r="L33" s="90"/>
      <c r="M33" s="143"/>
      <c r="N33" s="70"/>
    </row>
    <row r="34" spans="2:14" ht="22.5" customHeight="1">
      <c r="B34" s="69">
        <v>24</v>
      </c>
      <c r="C34" s="81"/>
      <c r="D34" s="82"/>
      <c r="E34" s="83"/>
      <c r="F34" s="94" t="s">
        <v>66</v>
      </c>
      <c r="G34" s="95">
        <v>100</v>
      </c>
      <c r="H34" s="87"/>
      <c r="I34" s="87"/>
      <c r="J34" s="87"/>
      <c r="K34" s="110">
        <f t="shared" si="0"/>
      </c>
      <c r="L34" s="90"/>
      <c r="M34" s="143"/>
      <c r="N34" s="70"/>
    </row>
    <row r="35" spans="2:14" ht="22.5" customHeight="1">
      <c r="B35" s="69">
        <v>25</v>
      </c>
      <c r="C35" s="81"/>
      <c r="D35" s="82"/>
      <c r="E35" s="83"/>
      <c r="F35" s="94" t="s">
        <v>66</v>
      </c>
      <c r="G35" s="95">
        <v>100</v>
      </c>
      <c r="H35" s="87"/>
      <c r="I35" s="87"/>
      <c r="J35" s="87"/>
      <c r="K35" s="110">
        <f t="shared" si="0"/>
      </c>
      <c r="L35" s="90"/>
      <c r="M35" s="143"/>
      <c r="N35" s="70"/>
    </row>
    <row r="36" spans="2:14" ht="22.5" customHeight="1">
      <c r="B36" s="69">
        <v>26</v>
      </c>
      <c r="C36" s="81"/>
      <c r="D36" s="82"/>
      <c r="E36" s="83"/>
      <c r="F36" s="94" t="s">
        <v>66</v>
      </c>
      <c r="G36" s="95">
        <v>100</v>
      </c>
      <c r="H36" s="87"/>
      <c r="I36" s="87"/>
      <c r="J36" s="87"/>
      <c r="K36" s="110">
        <f t="shared" si="0"/>
      </c>
      <c r="L36" s="90"/>
      <c r="M36" s="143"/>
      <c r="N36" s="70"/>
    </row>
    <row r="37" spans="2:14" ht="22.5" customHeight="1">
      <c r="B37" s="69">
        <v>27</v>
      </c>
      <c r="C37" s="81"/>
      <c r="D37" s="82"/>
      <c r="E37" s="83"/>
      <c r="F37" s="94" t="s">
        <v>66</v>
      </c>
      <c r="G37" s="95">
        <v>100</v>
      </c>
      <c r="H37" s="87"/>
      <c r="I37" s="87"/>
      <c r="J37" s="87"/>
      <c r="K37" s="110">
        <f t="shared" si="0"/>
      </c>
      <c r="L37" s="90"/>
      <c r="M37" s="143"/>
      <c r="N37" s="70"/>
    </row>
    <row r="38" spans="2:14" ht="22.5" customHeight="1">
      <c r="B38" s="69">
        <v>28</v>
      </c>
      <c r="C38" s="81"/>
      <c r="D38" s="82"/>
      <c r="E38" s="83"/>
      <c r="F38" s="94" t="s">
        <v>66</v>
      </c>
      <c r="G38" s="95">
        <v>100</v>
      </c>
      <c r="H38" s="87"/>
      <c r="I38" s="87"/>
      <c r="J38" s="87"/>
      <c r="K38" s="110">
        <f t="shared" si="0"/>
      </c>
      <c r="L38" s="90"/>
      <c r="M38" s="143"/>
      <c r="N38" s="70"/>
    </row>
    <row r="39" spans="2:14" ht="22.5" customHeight="1">
      <c r="B39" s="69">
        <v>29</v>
      </c>
      <c r="C39" s="81"/>
      <c r="D39" s="82"/>
      <c r="E39" s="83"/>
      <c r="F39" s="94" t="s">
        <v>66</v>
      </c>
      <c r="G39" s="95">
        <v>100</v>
      </c>
      <c r="H39" s="87"/>
      <c r="I39" s="87"/>
      <c r="J39" s="87"/>
      <c r="K39" s="110">
        <f t="shared" si="0"/>
      </c>
      <c r="L39" s="90"/>
      <c r="M39" s="143"/>
      <c r="N39" s="70"/>
    </row>
    <row r="40" spans="2:14" ht="22.5" customHeight="1" thickBot="1">
      <c r="B40" s="71">
        <v>30</v>
      </c>
      <c r="C40" s="84"/>
      <c r="D40" s="85"/>
      <c r="E40" s="86"/>
      <c r="F40" s="96" t="s">
        <v>66</v>
      </c>
      <c r="G40" s="97">
        <v>100</v>
      </c>
      <c r="H40" s="88"/>
      <c r="I40" s="88"/>
      <c r="J40" s="88"/>
      <c r="K40" s="150">
        <f t="shared" si="0"/>
      </c>
      <c r="L40" s="91"/>
      <c r="M40" s="144"/>
      <c r="N40" s="72"/>
    </row>
    <row r="41" spans="2:14" ht="22.5" customHeight="1" thickBot="1">
      <c r="B41" s="304" t="s">
        <v>80</v>
      </c>
      <c r="C41" s="305"/>
      <c r="D41" s="305"/>
      <c r="E41" s="305"/>
      <c r="F41" s="305"/>
      <c r="G41" s="306"/>
      <c r="H41" s="78">
        <f>SUM(H11:H40)</f>
        <v>0</v>
      </c>
      <c r="I41" s="78">
        <f>SUM(I11:I40)</f>
        <v>0</v>
      </c>
      <c r="J41" s="78">
        <f>SUM(J11:J40)</f>
        <v>0</v>
      </c>
      <c r="K41" s="77">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109</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E11:E40 C11:C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"令和"&amp;'別添１'!B4+1&amp;"年３月分軽減対象者一覧表"</f>
        <v>令和4年３月分軽減対象者一覧表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102</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67"/>
      <c r="I11" s="67"/>
      <c r="J11" s="67"/>
      <c r="K11" s="149">
        <f>IF(ISBLANK(C11),"",(ROUNDDOWN((H11+I11+J11)*E11/100,0)))</f>
      </c>
      <c r="L11" s="89"/>
      <c r="M11" s="142"/>
      <c r="N11" s="68"/>
    </row>
    <row r="12" spans="2:14" ht="22.5" customHeight="1">
      <c r="B12" s="69">
        <v>2</v>
      </c>
      <c r="C12" s="117"/>
      <c r="D12" s="82"/>
      <c r="E12" s="83"/>
      <c r="F12" s="94" t="s">
        <v>66</v>
      </c>
      <c r="G12" s="95">
        <v>100</v>
      </c>
      <c r="H12" s="87"/>
      <c r="I12" s="87"/>
      <c r="J12" s="87"/>
      <c r="K12" s="110">
        <f aca="true" t="shared" si="0" ref="K12:K40">IF(ISBLANK(C12),"",(ROUNDDOWN((H12+I12+J12)*E12/100,0)))</f>
      </c>
      <c r="L12" s="90"/>
      <c r="M12" s="143"/>
      <c r="N12" s="70"/>
    </row>
    <row r="13" spans="2:14" ht="22.5" customHeight="1">
      <c r="B13" s="69">
        <v>3</v>
      </c>
      <c r="C13" s="81"/>
      <c r="D13" s="82"/>
      <c r="E13" s="83"/>
      <c r="F13" s="94" t="s">
        <v>66</v>
      </c>
      <c r="G13" s="95">
        <v>100</v>
      </c>
      <c r="H13" s="87"/>
      <c r="I13" s="87"/>
      <c r="J13" s="87"/>
      <c r="K13" s="110">
        <f t="shared" si="0"/>
      </c>
      <c r="L13" s="90"/>
      <c r="M13" s="143"/>
      <c r="N13" s="70"/>
    </row>
    <row r="14" spans="2:14" ht="22.5" customHeight="1">
      <c r="B14" s="69">
        <v>4</v>
      </c>
      <c r="C14" s="81"/>
      <c r="D14" s="82"/>
      <c r="E14" s="83"/>
      <c r="F14" s="94" t="s">
        <v>66</v>
      </c>
      <c r="G14" s="95">
        <v>100</v>
      </c>
      <c r="H14" s="87"/>
      <c r="I14" s="87"/>
      <c r="J14" s="87"/>
      <c r="K14" s="110">
        <f t="shared" si="0"/>
      </c>
      <c r="L14" s="90"/>
      <c r="M14" s="143"/>
      <c r="N14" s="70"/>
    </row>
    <row r="15" spans="2:14" ht="22.5" customHeight="1">
      <c r="B15" s="69">
        <v>5</v>
      </c>
      <c r="C15" s="81"/>
      <c r="D15" s="82"/>
      <c r="E15" s="83"/>
      <c r="F15" s="94" t="s">
        <v>66</v>
      </c>
      <c r="G15" s="95">
        <v>100</v>
      </c>
      <c r="H15" s="87"/>
      <c r="I15" s="87"/>
      <c r="J15" s="87"/>
      <c r="K15" s="110">
        <f t="shared" si="0"/>
      </c>
      <c r="L15" s="90"/>
      <c r="M15" s="143"/>
      <c r="N15" s="70"/>
    </row>
    <row r="16" spans="2:14" ht="22.5" customHeight="1">
      <c r="B16" s="69">
        <v>6</v>
      </c>
      <c r="C16" s="81"/>
      <c r="D16" s="82"/>
      <c r="E16" s="83"/>
      <c r="F16" s="94" t="s">
        <v>66</v>
      </c>
      <c r="G16" s="95">
        <v>100</v>
      </c>
      <c r="H16" s="87"/>
      <c r="I16" s="87"/>
      <c r="J16" s="87"/>
      <c r="K16" s="110">
        <f t="shared" si="0"/>
      </c>
      <c r="L16" s="90"/>
      <c r="M16" s="143"/>
      <c r="N16" s="70"/>
    </row>
    <row r="17" spans="2:14" ht="22.5" customHeight="1">
      <c r="B17" s="69">
        <v>7</v>
      </c>
      <c r="C17" s="81"/>
      <c r="D17" s="82"/>
      <c r="E17" s="83"/>
      <c r="F17" s="94" t="s">
        <v>66</v>
      </c>
      <c r="G17" s="95">
        <v>100</v>
      </c>
      <c r="H17" s="87"/>
      <c r="I17" s="87"/>
      <c r="J17" s="87"/>
      <c r="K17" s="110">
        <f t="shared" si="0"/>
      </c>
      <c r="L17" s="90"/>
      <c r="M17" s="143"/>
      <c r="N17" s="70"/>
    </row>
    <row r="18" spans="2:14" ht="22.5" customHeight="1">
      <c r="B18" s="69">
        <v>8</v>
      </c>
      <c r="C18" s="81"/>
      <c r="D18" s="82"/>
      <c r="E18" s="83"/>
      <c r="F18" s="94" t="s">
        <v>66</v>
      </c>
      <c r="G18" s="95">
        <v>100</v>
      </c>
      <c r="H18" s="87"/>
      <c r="I18" s="87"/>
      <c r="J18" s="87"/>
      <c r="K18" s="110">
        <f t="shared" si="0"/>
      </c>
      <c r="L18" s="90"/>
      <c r="M18" s="143"/>
      <c r="N18" s="70"/>
    </row>
    <row r="19" spans="2:14" ht="22.5" customHeight="1">
      <c r="B19" s="69">
        <v>9</v>
      </c>
      <c r="C19" s="81"/>
      <c r="D19" s="82"/>
      <c r="E19" s="83"/>
      <c r="F19" s="94" t="s">
        <v>66</v>
      </c>
      <c r="G19" s="95">
        <v>100</v>
      </c>
      <c r="H19" s="87"/>
      <c r="I19" s="87"/>
      <c r="J19" s="87"/>
      <c r="K19" s="110">
        <f t="shared" si="0"/>
      </c>
      <c r="L19" s="90"/>
      <c r="M19" s="143"/>
      <c r="N19" s="70"/>
    </row>
    <row r="20" spans="2:14" ht="22.5" customHeight="1">
      <c r="B20" s="69">
        <v>10</v>
      </c>
      <c r="C20" s="81"/>
      <c r="D20" s="82"/>
      <c r="E20" s="83"/>
      <c r="F20" s="94" t="s">
        <v>66</v>
      </c>
      <c r="G20" s="95">
        <v>100</v>
      </c>
      <c r="H20" s="87"/>
      <c r="I20" s="87"/>
      <c r="J20" s="87"/>
      <c r="K20" s="110">
        <f t="shared" si="0"/>
      </c>
      <c r="L20" s="90"/>
      <c r="M20" s="143"/>
      <c r="N20" s="70"/>
    </row>
    <row r="21" spans="2:14" ht="22.5" customHeight="1">
      <c r="B21" s="69">
        <v>11</v>
      </c>
      <c r="C21" s="81"/>
      <c r="D21" s="82"/>
      <c r="E21" s="83"/>
      <c r="F21" s="94" t="s">
        <v>66</v>
      </c>
      <c r="G21" s="95">
        <v>100</v>
      </c>
      <c r="H21" s="87"/>
      <c r="I21" s="87"/>
      <c r="J21" s="87"/>
      <c r="K21" s="110">
        <f t="shared" si="0"/>
      </c>
      <c r="L21" s="90"/>
      <c r="M21" s="143"/>
      <c r="N21" s="70"/>
    </row>
    <row r="22" spans="2:14" ht="22.5" customHeight="1">
      <c r="B22" s="69">
        <v>12</v>
      </c>
      <c r="C22" s="81"/>
      <c r="D22" s="82"/>
      <c r="E22" s="83"/>
      <c r="F22" s="94" t="s">
        <v>66</v>
      </c>
      <c r="G22" s="95">
        <v>100</v>
      </c>
      <c r="H22" s="87"/>
      <c r="I22" s="87"/>
      <c r="J22" s="87"/>
      <c r="K22" s="110">
        <f t="shared" si="0"/>
      </c>
      <c r="L22" s="90"/>
      <c r="M22" s="143"/>
      <c r="N22" s="70"/>
    </row>
    <row r="23" spans="2:14" ht="22.5" customHeight="1">
      <c r="B23" s="69">
        <v>13</v>
      </c>
      <c r="C23" s="81"/>
      <c r="D23" s="82"/>
      <c r="E23" s="83"/>
      <c r="F23" s="94" t="s">
        <v>66</v>
      </c>
      <c r="G23" s="95">
        <v>100</v>
      </c>
      <c r="H23" s="87"/>
      <c r="I23" s="87"/>
      <c r="J23" s="87"/>
      <c r="K23" s="110">
        <f t="shared" si="0"/>
      </c>
      <c r="L23" s="90"/>
      <c r="M23" s="143"/>
      <c r="N23" s="70"/>
    </row>
    <row r="24" spans="2:14" ht="22.5" customHeight="1">
      <c r="B24" s="69">
        <v>14</v>
      </c>
      <c r="C24" s="81"/>
      <c r="D24" s="82"/>
      <c r="E24" s="83"/>
      <c r="F24" s="94" t="s">
        <v>66</v>
      </c>
      <c r="G24" s="95">
        <v>100</v>
      </c>
      <c r="H24" s="87"/>
      <c r="I24" s="87"/>
      <c r="J24" s="87"/>
      <c r="K24" s="110">
        <f t="shared" si="0"/>
      </c>
      <c r="L24" s="90"/>
      <c r="M24" s="143"/>
      <c r="N24" s="70"/>
    </row>
    <row r="25" spans="2:14" ht="22.5" customHeight="1">
      <c r="B25" s="69">
        <v>15</v>
      </c>
      <c r="C25" s="81"/>
      <c r="D25" s="82"/>
      <c r="E25" s="83"/>
      <c r="F25" s="94" t="s">
        <v>66</v>
      </c>
      <c r="G25" s="95">
        <v>100</v>
      </c>
      <c r="H25" s="87"/>
      <c r="I25" s="87"/>
      <c r="J25" s="87"/>
      <c r="K25" s="110">
        <f t="shared" si="0"/>
      </c>
      <c r="L25" s="90"/>
      <c r="M25" s="143"/>
      <c r="N25" s="70"/>
    </row>
    <row r="26" spans="2:14" ht="22.5" customHeight="1">
      <c r="B26" s="69">
        <v>16</v>
      </c>
      <c r="C26" s="81"/>
      <c r="D26" s="82"/>
      <c r="E26" s="83"/>
      <c r="F26" s="94" t="s">
        <v>66</v>
      </c>
      <c r="G26" s="95">
        <v>100</v>
      </c>
      <c r="H26" s="87"/>
      <c r="I26" s="87"/>
      <c r="J26" s="87"/>
      <c r="K26" s="110">
        <f t="shared" si="0"/>
      </c>
      <c r="L26" s="90"/>
      <c r="M26" s="143"/>
      <c r="N26" s="70"/>
    </row>
    <row r="27" spans="2:14" ht="22.5" customHeight="1">
      <c r="B27" s="69">
        <v>17</v>
      </c>
      <c r="C27" s="81"/>
      <c r="D27" s="82"/>
      <c r="E27" s="83"/>
      <c r="F27" s="94" t="s">
        <v>66</v>
      </c>
      <c r="G27" s="95">
        <v>100</v>
      </c>
      <c r="H27" s="87"/>
      <c r="I27" s="87"/>
      <c r="J27" s="87"/>
      <c r="K27" s="110">
        <f t="shared" si="0"/>
      </c>
      <c r="L27" s="90"/>
      <c r="M27" s="143"/>
      <c r="N27" s="70"/>
    </row>
    <row r="28" spans="2:14" ht="22.5" customHeight="1">
      <c r="B28" s="69">
        <v>18</v>
      </c>
      <c r="C28" s="81"/>
      <c r="D28" s="82"/>
      <c r="E28" s="83"/>
      <c r="F28" s="94" t="s">
        <v>66</v>
      </c>
      <c r="G28" s="95">
        <v>100</v>
      </c>
      <c r="H28" s="87"/>
      <c r="I28" s="87"/>
      <c r="J28" s="87"/>
      <c r="K28" s="110">
        <f t="shared" si="0"/>
      </c>
      <c r="L28" s="90"/>
      <c r="M28" s="143"/>
      <c r="N28" s="70"/>
    </row>
    <row r="29" spans="2:14" ht="22.5" customHeight="1">
      <c r="B29" s="69">
        <v>19</v>
      </c>
      <c r="C29" s="81"/>
      <c r="D29" s="82"/>
      <c r="E29" s="83"/>
      <c r="F29" s="94" t="s">
        <v>66</v>
      </c>
      <c r="G29" s="95">
        <v>100</v>
      </c>
      <c r="H29" s="87"/>
      <c r="I29" s="87"/>
      <c r="J29" s="87"/>
      <c r="K29" s="110">
        <f t="shared" si="0"/>
      </c>
      <c r="L29" s="90"/>
      <c r="M29" s="143"/>
      <c r="N29" s="70"/>
    </row>
    <row r="30" spans="2:14" ht="22.5" customHeight="1">
      <c r="B30" s="69">
        <v>20</v>
      </c>
      <c r="C30" s="81"/>
      <c r="D30" s="82"/>
      <c r="E30" s="83"/>
      <c r="F30" s="94" t="s">
        <v>66</v>
      </c>
      <c r="G30" s="95">
        <v>100</v>
      </c>
      <c r="H30" s="87"/>
      <c r="I30" s="87"/>
      <c r="J30" s="87"/>
      <c r="K30" s="110">
        <f t="shared" si="0"/>
      </c>
      <c r="L30" s="90"/>
      <c r="M30" s="143"/>
      <c r="N30" s="70"/>
    </row>
    <row r="31" spans="2:14" ht="22.5" customHeight="1">
      <c r="B31" s="69">
        <v>21</v>
      </c>
      <c r="C31" s="81"/>
      <c r="D31" s="82"/>
      <c r="E31" s="83"/>
      <c r="F31" s="94" t="s">
        <v>66</v>
      </c>
      <c r="G31" s="95">
        <v>100</v>
      </c>
      <c r="H31" s="87"/>
      <c r="I31" s="87"/>
      <c r="J31" s="87"/>
      <c r="K31" s="110">
        <f t="shared" si="0"/>
      </c>
      <c r="L31" s="90"/>
      <c r="M31" s="143"/>
      <c r="N31" s="70"/>
    </row>
    <row r="32" spans="2:14" ht="22.5" customHeight="1">
      <c r="B32" s="69">
        <v>22</v>
      </c>
      <c r="C32" s="81"/>
      <c r="D32" s="82"/>
      <c r="E32" s="83"/>
      <c r="F32" s="94" t="s">
        <v>66</v>
      </c>
      <c r="G32" s="95">
        <v>100</v>
      </c>
      <c r="H32" s="87"/>
      <c r="I32" s="87"/>
      <c r="J32" s="87"/>
      <c r="K32" s="110">
        <f t="shared" si="0"/>
      </c>
      <c r="L32" s="90"/>
      <c r="M32" s="143"/>
      <c r="N32" s="70"/>
    </row>
    <row r="33" spans="2:14" ht="22.5" customHeight="1">
      <c r="B33" s="69">
        <v>23</v>
      </c>
      <c r="C33" s="81"/>
      <c r="D33" s="82"/>
      <c r="E33" s="83"/>
      <c r="F33" s="94" t="s">
        <v>66</v>
      </c>
      <c r="G33" s="95">
        <v>100</v>
      </c>
      <c r="H33" s="87"/>
      <c r="I33" s="87"/>
      <c r="J33" s="87"/>
      <c r="K33" s="110">
        <f t="shared" si="0"/>
      </c>
      <c r="L33" s="90"/>
      <c r="M33" s="143"/>
      <c r="N33" s="70"/>
    </row>
    <row r="34" spans="2:14" ht="22.5" customHeight="1">
      <c r="B34" s="69">
        <v>24</v>
      </c>
      <c r="C34" s="81"/>
      <c r="D34" s="82"/>
      <c r="E34" s="83"/>
      <c r="F34" s="94" t="s">
        <v>66</v>
      </c>
      <c r="G34" s="95">
        <v>100</v>
      </c>
      <c r="H34" s="87"/>
      <c r="I34" s="87"/>
      <c r="J34" s="87"/>
      <c r="K34" s="110">
        <f t="shared" si="0"/>
      </c>
      <c r="L34" s="90"/>
      <c r="M34" s="143"/>
      <c r="N34" s="70"/>
    </row>
    <row r="35" spans="2:14" ht="22.5" customHeight="1">
      <c r="B35" s="69">
        <v>25</v>
      </c>
      <c r="C35" s="81"/>
      <c r="D35" s="82"/>
      <c r="E35" s="83"/>
      <c r="F35" s="94" t="s">
        <v>66</v>
      </c>
      <c r="G35" s="95">
        <v>100</v>
      </c>
      <c r="H35" s="87"/>
      <c r="I35" s="87"/>
      <c r="J35" s="87"/>
      <c r="K35" s="110">
        <f t="shared" si="0"/>
      </c>
      <c r="L35" s="90"/>
      <c r="M35" s="143"/>
      <c r="N35" s="70"/>
    </row>
    <row r="36" spans="2:14" ht="22.5" customHeight="1">
      <c r="B36" s="69">
        <v>26</v>
      </c>
      <c r="C36" s="81"/>
      <c r="D36" s="82"/>
      <c r="E36" s="83"/>
      <c r="F36" s="94" t="s">
        <v>66</v>
      </c>
      <c r="G36" s="95">
        <v>100</v>
      </c>
      <c r="H36" s="87"/>
      <c r="I36" s="87"/>
      <c r="J36" s="87"/>
      <c r="K36" s="110">
        <f t="shared" si="0"/>
      </c>
      <c r="L36" s="90"/>
      <c r="M36" s="143"/>
      <c r="N36" s="70"/>
    </row>
    <row r="37" spans="2:14" ht="22.5" customHeight="1">
      <c r="B37" s="69">
        <v>27</v>
      </c>
      <c r="C37" s="81"/>
      <c r="D37" s="82"/>
      <c r="E37" s="83"/>
      <c r="F37" s="94" t="s">
        <v>66</v>
      </c>
      <c r="G37" s="95">
        <v>100</v>
      </c>
      <c r="H37" s="87"/>
      <c r="I37" s="87"/>
      <c r="J37" s="87"/>
      <c r="K37" s="110">
        <f t="shared" si="0"/>
      </c>
      <c r="L37" s="90"/>
      <c r="M37" s="143"/>
      <c r="N37" s="70"/>
    </row>
    <row r="38" spans="2:14" ht="22.5" customHeight="1">
      <c r="B38" s="69">
        <v>28</v>
      </c>
      <c r="C38" s="81"/>
      <c r="D38" s="82"/>
      <c r="E38" s="83"/>
      <c r="F38" s="94" t="s">
        <v>66</v>
      </c>
      <c r="G38" s="95">
        <v>100</v>
      </c>
      <c r="H38" s="87"/>
      <c r="I38" s="87"/>
      <c r="J38" s="87"/>
      <c r="K38" s="110">
        <f t="shared" si="0"/>
      </c>
      <c r="L38" s="90"/>
      <c r="M38" s="143"/>
      <c r="N38" s="70"/>
    </row>
    <row r="39" spans="2:14" ht="22.5" customHeight="1">
      <c r="B39" s="69">
        <v>29</v>
      </c>
      <c r="C39" s="81"/>
      <c r="D39" s="82"/>
      <c r="E39" s="83"/>
      <c r="F39" s="94" t="s">
        <v>66</v>
      </c>
      <c r="G39" s="95">
        <v>100</v>
      </c>
      <c r="H39" s="87"/>
      <c r="I39" s="87"/>
      <c r="J39" s="87"/>
      <c r="K39" s="110">
        <f t="shared" si="0"/>
      </c>
      <c r="L39" s="90"/>
      <c r="M39" s="143"/>
      <c r="N39" s="70"/>
    </row>
    <row r="40" spans="2:14" ht="22.5" customHeight="1" thickBot="1">
      <c r="B40" s="71">
        <v>30</v>
      </c>
      <c r="C40" s="84"/>
      <c r="D40" s="85"/>
      <c r="E40" s="86"/>
      <c r="F40" s="96" t="s">
        <v>66</v>
      </c>
      <c r="G40" s="97">
        <v>100</v>
      </c>
      <c r="H40" s="88"/>
      <c r="I40" s="88"/>
      <c r="J40" s="88"/>
      <c r="K40" s="150">
        <f t="shared" si="0"/>
      </c>
      <c r="L40" s="91"/>
      <c r="M40" s="144"/>
      <c r="N40" s="72"/>
    </row>
    <row r="41" spans="2:14" ht="22.5" customHeight="1" thickBot="1">
      <c r="B41" s="304" t="s">
        <v>80</v>
      </c>
      <c r="C41" s="305"/>
      <c r="D41" s="305"/>
      <c r="E41" s="305"/>
      <c r="F41" s="305"/>
      <c r="G41" s="306"/>
      <c r="H41" s="78">
        <f>SUM(H11:H40)</f>
        <v>0</v>
      </c>
      <c r="I41" s="78">
        <f>SUM(I11:I40)</f>
        <v>0</v>
      </c>
      <c r="J41" s="78">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109</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E11:E40 C11:C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U69"/>
  <sheetViews>
    <sheetView zoomScale="90" zoomScaleNormal="90" zoomScaleSheetLayoutView="90" zoomScalePageLayoutView="0" workbookViewId="0" topLeftCell="A39">
      <selection activeCell="C21" sqref="C21:D21"/>
    </sheetView>
  </sheetViews>
  <sheetFormatPr defaultColWidth="9.00390625" defaultRowHeight="13.5"/>
  <cols>
    <col min="1" max="1" width="14.50390625" style="32" bestFit="1" customWidth="1"/>
    <col min="2" max="2" width="6.25390625" style="32" bestFit="1" customWidth="1"/>
    <col min="3" max="3" width="6.75390625" style="32" customWidth="1"/>
    <col min="4" max="4" width="10.875" style="32" bestFit="1" customWidth="1"/>
    <col min="5" max="5" width="5.125" style="32" customWidth="1"/>
    <col min="6" max="6" width="8.75390625" style="32" customWidth="1"/>
    <col min="7" max="7" width="5.25390625" style="32" customWidth="1"/>
    <col min="8" max="8" width="9.25390625" style="32" customWidth="1"/>
    <col min="9" max="9" width="6.00390625" style="32" bestFit="1" customWidth="1"/>
    <col min="10" max="10" width="6.00390625" style="32" customWidth="1"/>
    <col min="11" max="11" width="3.625" style="32" customWidth="1"/>
    <col min="12" max="12" width="9.00390625" style="32" customWidth="1"/>
    <col min="13" max="13" width="5.75390625" style="32" customWidth="1"/>
    <col min="14" max="14" width="2.75390625" style="32" customWidth="1"/>
    <col min="15" max="15" width="5.00390625" style="32" customWidth="1"/>
    <col min="16" max="16" width="7.75390625" style="32" customWidth="1"/>
    <col min="17" max="17" width="6.125" style="32" customWidth="1"/>
    <col min="18" max="18" width="9.00390625" style="32" customWidth="1"/>
    <col min="19" max="19" width="9.00390625" style="2" hidden="1" customWidth="1"/>
    <col min="20" max="20" width="13.375" style="2" hidden="1" customWidth="1"/>
    <col min="21" max="21" width="42.125" style="2" hidden="1" customWidth="1"/>
  </cols>
  <sheetData>
    <row r="1" spans="1:21" ht="14.25">
      <c r="A1" s="21" t="s">
        <v>0</v>
      </c>
      <c r="B1" s="31"/>
      <c r="C1" s="31"/>
      <c r="D1" s="31"/>
      <c r="E1" s="31"/>
      <c r="F1" s="31"/>
      <c r="G1" s="31"/>
      <c r="H1" s="31"/>
      <c r="I1" s="31"/>
      <c r="J1" s="31"/>
      <c r="K1" s="31"/>
      <c r="L1" s="31"/>
      <c r="M1" s="31"/>
      <c r="N1" s="31"/>
      <c r="O1" s="31"/>
      <c r="P1" s="31"/>
      <c r="Q1" s="31"/>
      <c r="R1" s="31"/>
      <c r="S1" s="18"/>
      <c r="T1" s="19">
        <v>1</v>
      </c>
      <c r="U1" s="19">
        <v>10</v>
      </c>
    </row>
    <row r="2" spans="1:21" ht="14.25">
      <c r="A2" s="4" t="s">
        <v>1</v>
      </c>
      <c r="S2" s="19">
        <v>1</v>
      </c>
      <c r="T2" s="20" t="s">
        <v>2</v>
      </c>
      <c r="U2" s="20" t="s">
        <v>3</v>
      </c>
    </row>
    <row r="3" spans="1:21" ht="14.25">
      <c r="A3" s="4" t="s">
        <v>4</v>
      </c>
      <c r="S3" s="19">
        <v>2</v>
      </c>
      <c r="T3" s="20" t="s">
        <v>5</v>
      </c>
      <c r="U3" s="20" t="s">
        <v>6</v>
      </c>
    </row>
    <row r="4" spans="1:21" ht="14.25">
      <c r="A4" s="4" t="s">
        <v>7</v>
      </c>
      <c r="B4" s="33">
        <v>3</v>
      </c>
      <c r="C4" s="34" t="s">
        <v>8</v>
      </c>
      <c r="M4" s="47"/>
      <c r="N4" s="32" t="s">
        <v>57</v>
      </c>
      <c r="S4" s="19">
        <v>3</v>
      </c>
      <c r="T4" s="20" t="s">
        <v>9</v>
      </c>
      <c r="U4" s="20" t="s">
        <v>10</v>
      </c>
    </row>
    <row r="5" spans="1:21" ht="14.25">
      <c r="A5" s="4" t="s">
        <v>83</v>
      </c>
      <c r="B5" s="119">
        <v>4</v>
      </c>
      <c r="C5" s="34" t="s">
        <v>11</v>
      </c>
      <c r="S5" s="19">
        <v>4</v>
      </c>
      <c r="T5" s="20" t="s">
        <v>12</v>
      </c>
      <c r="U5" s="27" t="s">
        <v>110</v>
      </c>
    </row>
    <row r="6" spans="1:21" ht="14.25">
      <c r="A6" s="6" t="s">
        <v>82</v>
      </c>
      <c r="B6" s="119">
        <v>3</v>
      </c>
      <c r="C6" s="35" t="s">
        <v>14</v>
      </c>
      <c r="S6" s="19">
        <v>5</v>
      </c>
      <c r="T6" s="20" t="s">
        <v>15</v>
      </c>
      <c r="U6" s="27" t="s">
        <v>42</v>
      </c>
    </row>
    <row r="7" spans="1:21" ht="18.75" customHeight="1">
      <c r="A7" s="22" t="s">
        <v>63</v>
      </c>
      <c r="B7" s="36"/>
      <c r="C7" s="37"/>
      <c r="D7" s="38"/>
      <c r="S7" s="19">
        <v>6</v>
      </c>
      <c r="T7" s="20" t="s">
        <v>16</v>
      </c>
      <c r="U7" s="27" t="s">
        <v>43</v>
      </c>
    </row>
    <row r="8" spans="1:21" ht="18.75" customHeight="1">
      <c r="A8" s="7" t="s">
        <v>97</v>
      </c>
      <c r="B8" s="8"/>
      <c r="C8" s="8"/>
      <c r="D8" s="8"/>
      <c r="E8" s="8"/>
      <c r="F8" s="8"/>
      <c r="G8" s="8"/>
      <c r="H8" s="8"/>
      <c r="I8" s="8"/>
      <c r="J8" s="8"/>
      <c r="K8" s="8"/>
      <c r="L8" s="8"/>
      <c r="M8" s="8"/>
      <c r="N8" s="8"/>
      <c r="O8" s="8"/>
      <c r="P8" s="8"/>
      <c r="Q8" s="8"/>
      <c r="R8" s="8"/>
      <c r="S8" s="19">
        <v>7</v>
      </c>
      <c r="T8" s="27"/>
      <c r="U8" s="27" t="s">
        <v>44</v>
      </c>
    </row>
    <row r="9" spans="1:21" ht="18.75" customHeight="1">
      <c r="A9" s="3"/>
      <c r="B9" s="3"/>
      <c r="C9" s="3"/>
      <c r="D9" s="3"/>
      <c r="E9" s="3"/>
      <c r="F9" s="3"/>
      <c r="G9" s="3"/>
      <c r="H9" s="3"/>
      <c r="I9" s="3"/>
      <c r="J9" s="3"/>
      <c r="K9" s="3"/>
      <c r="L9" s="3"/>
      <c r="M9" s="3"/>
      <c r="N9" s="3"/>
      <c r="O9" s="3"/>
      <c r="P9" s="3"/>
      <c r="Q9" s="3"/>
      <c r="R9" s="3"/>
      <c r="S9" s="19">
        <v>8</v>
      </c>
      <c r="T9" s="27"/>
      <c r="U9" s="153" t="s">
        <v>45</v>
      </c>
    </row>
    <row r="10" spans="1:21" ht="18.75" customHeight="1">
      <c r="A10" s="4" t="s">
        <v>96</v>
      </c>
      <c r="B10" s="9"/>
      <c r="C10" s="9"/>
      <c r="D10" s="9"/>
      <c r="E10" s="9"/>
      <c r="F10" s="9"/>
      <c r="G10" s="9"/>
      <c r="H10" s="9"/>
      <c r="I10" s="9"/>
      <c r="J10" s="9"/>
      <c r="K10" s="9"/>
      <c r="L10" s="3"/>
      <c r="M10" s="3"/>
      <c r="N10" s="3"/>
      <c r="O10" s="3"/>
      <c r="P10" s="3"/>
      <c r="Q10" s="3"/>
      <c r="R10" s="3"/>
      <c r="S10" s="19">
        <v>9</v>
      </c>
      <c r="T10" s="27"/>
      <c r="U10" s="20" t="s">
        <v>111</v>
      </c>
    </row>
    <row r="11" spans="1:21" ht="18.75" customHeight="1">
      <c r="A11" s="156" t="str">
        <f>"令和 "&amp;B4&amp;" 年 ４ 月 ～ 令和 "&amp;B4+1&amp;" 年 ３ 月サービス分"</f>
        <v>令和 3 年 ４ 月 ～ 令和 4 年 ３ 月サービス分</v>
      </c>
      <c r="B11" s="156"/>
      <c r="C11" s="156"/>
      <c r="D11" s="156"/>
      <c r="E11" s="156"/>
      <c r="F11" s="156"/>
      <c r="G11" s="156"/>
      <c r="H11" s="156"/>
      <c r="I11" s="156"/>
      <c r="J11" s="156"/>
      <c r="K11" s="156"/>
      <c r="L11" s="156"/>
      <c r="M11" s="156"/>
      <c r="N11" s="156"/>
      <c r="O11" s="156"/>
      <c r="P11" s="156"/>
      <c r="Q11" s="156"/>
      <c r="R11" s="156"/>
      <c r="S11" s="19">
        <v>10</v>
      </c>
      <c r="T11" s="27"/>
      <c r="U11" s="154" t="s">
        <v>13</v>
      </c>
    </row>
    <row r="12" spans="1:21" ht="18.75" customHeight="1">
      <c r="A12" s="10" t="s">
        <v>17</v>
      </c>
      <c r="B12" s="157"/>
      <c r="C12" s="157"/>
      <c r="D12" s="3"/>
      <c r="E12" s="3"/>
      <c r="F12" s="3"/>
      <c r="G12" s="3"/>
      <c r="H12" s="3"/>
      <c r="I12" s="3"/>
      <c r="J12" s="3"/>
      <c r="K12" s="3"/>
      <c r="L12" s="39"/>
      <c r="M12" s="39"/>
      <c r="N12" s="10" t="s">
        <v>18</v>
      </c>
      <c r="O12" s="157"/>
      <c r="P12" s="157"/>
      <c r="Q12" s="157"/>
      <c r="R12" s="157"/>
      <c r="S12" s="19">
        <v>11</v>
      </c>
      <c r="T12" s="27"/>
      <c r="U12" s="27" t="s">
        <v>46</v>
      </c>
    </row>
    <row r="13" spans="1:21" ht="18.75" customHeight="1">
      <c r="A13" s="10" t="s">
        <v>19</v>
      </c>
      <c r="B13" s="158"/>
      <c r="C13" s="159"/>
      <c r="D13" s="3"/>
      <c r="E13" s="10" t="s">
        <v>20</v>
      </c>
      <c r="F13" s="160" t="str">
        <f>IF(U1=14,"",VLOOKUP(U1,S2:U14,3))</f>
        <v>介護老人福祉施設</v>
      </c>
      <c r="G13" s="160"/>
      <c r="H13" s="160"/>
      <c r="I13" s="160"/>
      <c r="J13" s="160"/>
      <c r="K13" s="160"/>
      <c r="L13" s="39"/>
      <c r="M13" s="39"/>
      <c r="N13" s="10" t="s">
        <v>21</v>
      </c>
      <c r="O13" s="161"/>
      <c r="P13" s="161"/>
      <c r="Q13" s="161"/>
      <c r="R13" s="161"/>
      <c r="S13" s="19">
        <v>12</v>
      </c>
      <c r="T13" s="27"/>
      <c r="U13" s="27" t="s">
        <v>47</v>
      </c>
    </row>
    <row r="14" spans="1:21" ht="18.75" customHeight="1">
      <c r="A14" s="3"/>
      <c r="B14" s="3"/>
      <c r="C14" s="3"/>
      <c r="D14" s="3"/>
      <c r="E14" s="3"/>
      <c r="L14" s="3"/>
      <c r="M14" s="3"/>
      <c r="N14" s="3"/>
      <c r="O14" s="3"/>
      <c r="P14" s="3"/>
      <c r="Q14" s="3"/>
      <c r="R14" s="3"/>
      <c r="S14" s="19">
        <v>13</v>
      </c>
      <c r="T14" s="27"/>
      <c r="U14" s="27" t="s">
        <v>48</v>
      </c>
    </row>
    <row r="15" spans="1:21" ht="18.75" customHeight="1" thickBot="1">
      <c r="A15" s="1" t="s">
        <v>58</v>
      </c>
      <c r="B15" s="5"/>
      <c r="C15" s="5"/>
      <c r="D15" s="3"/>
      <c r="E15" s="3"/>
      <c r="F15" s="3"/>
      <c r="G15" s="3"/>
      <c r="H15" s="3"/>
      <c r="I15" s="3"/>
      <c r="J15" s="3"/>
      <c r="K15" s="3"/>
      <c r="L15" s="3"/>
      <c r="M15" s="3"/>
      <c r="N15" s="3"/>
      <c r="O15" s="3"/>
      <c r="P15" s="3"/>
      <c r="Q15" s="3"/>
      <c r="R15" s="3"/>
      <c r="S15" s="19">
        <v>14</v>
      </c>
      <c r="T15" s="27"/>
      <c r="U15" s="27" t="s">
        <v>49</v>
      </c>
    </row>
    <row r="16" spans="1:21" ht="18.75" customHeight="1">
      <c r="A16" s="162" t="s">
        <v>41</v>
      </c>
      <c r="B16" s="164" t="s">
        <v>22</v>
      </c>
      <c r="C16" s="165"/>
      <c r="D16" s="165"/>
      <c r="E16" s="165"/>
      <c r="F16" s="165"/>
      <c r="G16" s="165"/>
      <c r="H16" s="165"/>
      <c r="I16" s="165"/>
      <c r="J16" s="165"/>
      <c r="K16" s="165"/>
      <c r="L16" s="166"/>
      <c r="M16" s="3"/>
      <c r="N16" s="167" t="s">
        <v>59</v>
      </c>
      <c r="O16" s="168"/>
      <c r="P16" s="168"/>
      <c r="Q16" s="168"/>
      <c r="R16" s="169"/>
      <c r="U16" s="27" t="s">
        <v>50</v>
      </c>
    </row>
    <row r="17" spans="1:21" ht="18.75" customHeight="1" thickBot="1">
      <c r="A17" s="163"/>
      <c r="B17" s="170" t="s">
        <v>23</v>
      </c>
      <c r="C17" s="172" t="s">
        <v>56</v>
      </c>
      <c r="D17" s="172"/>
      <c r="E17" s="173"/>
      <c r="F17" s="173"/>
      <c r="G17" s="173"/>
      <c r="H17" s="173"/>
      <c r="I17" s="174" t="s">
        <v>25</v>
      </c>
      <c r="J17" s="175"/>
      <c r="K17" s="170" t="s">
        <v>24</v>
      </c>
      <c r="L17" s="176"/>
      <c r="M17" s="3"/>
      <c r="N17" s="178" t="s">
        <v>25</v>
      </c>
      <c r="O17" s="179"/>
      <c r="P17" s="180"/>
      <c r="Q17" s="181" t="s">
        <v>26</v>
      </c>
      <c r="R17" s="182"/>
      <c r="U17" s="11"/>
    </row>
    <row r="18" spans="1:18" ht="18.75" customHeight="1" thickBot="1" thickTop="1">
      <c r="A18" s="163"/>
      <c r="B18" s="171"/>
      <c r="C18" s="185"/>
      <c r="D18" s="186"/>
      <c r="E18" s="171" t="s">
        <v>27</v>
      </c>
      <c r="F18" s="171"/>
      <c r="G18" s="171" t="s">
        <v>28</v>
      </c>
      <c r="H18" s="171"/>
      <c r="I18" s="136"/>
      <c r="J18" s="129" t="s">
        <v>98</v>
      </c>
      <c r="K18" s="171"/>
      <c r="L18" s="177"/>
      <c r="M18" s="3"/>
      <c r="N18" s="187"/>
      <c r="O18" s="188"/>
      <c r="P18" s="130" t="s">
        <v>98</v>
      </c>
      <c r="Q18" s="183"/>
      <c r="R18" s="184"/>
    </row>
    <row r="19" spans="1:18" ht="18.75" customHeight="1" thickTop="1">
      <c r="A19" s="120" t="str">
        <f>"令和 "&amp;B4&amp;" 年４月"</f>
        <v>令和 3 年４月</v>
      </c>
      <c r="B19" s="40"/>
      <c r="C19" s="189">
        <f aca="true" t="shared" si="0" ref="C19:C27">IF(AND(ISBLANK(E19),ISBLANK(F19)),"",SUM(E19:H19))</f>
        <v>0</v>
      </c>
      <c r="D19" s="190"/>
      <c r="E19" s="191">
        <f>'軽減対象者一覧表４月'!B44</f>
        <v>0</v>
      </c>
      <c r="F19" s="192"/>
      <c r="G19" s="191">
        <f>'軽減対象者一覧表４月'!D44+'軽減対象者一覧表４月'!G44</f>
        <v>0</v>
      </c>
      <c r="H19" s="192"/>
      <c r="I19" s="127">
        <f>COUNTA('軽減対象者一覧表４月'!C11:C40)</f>
        <v>0</v>
      </c>
      <c r="J19" s="146">
        <f>COUNTA('軽減対象者一覧表４月'!M11:M40)</f>
        <v>0</v>
      </c>
      <c r="K19" s="191">
        <f>'軽減対象者一覧表４月'!K41</f>
        <v>0</v>
      </c>
      <c r="L19" s="193"/>
      <c r="M19" s="3"/>
      <c r="N19" s="194">
        <f>COUNTA('軽減対象者一覧表４月'!C11:C40)</f>
        <v>0</v>
      </c>
      <c r="O19" s="195"/>
      <c r="P19" s="146">
        <f>COUNTA('軽減対象者一覧表４月'!M11:M40)</f>
        <v>0</v>
      </c>
      <c r="Q19" s="191">
        <f>'軽減対象者一覧表４月'!K41</f>
        <v>0</v>
      </c>
      <c r="R19" s="193"/>
    </row>
    <row r="20" spans="1:18" ht="18.75" customHeight="1">
      <c r="A20" s="121" t="str">
        <f>"令和 "&amp;B4&amp;" 年５月"</f>
        <v>令和 3 年５月</v>
      </c>
      <c r="B20" s="41"/>
      <c r="C20" s="196">
        <f t="shared" si="0"/>
        <v>0</v>
      </c>
      <c r="D20" s="197"/>
      <c r="E20" s="198">
        <f>'５月'!B44</f>
        <v>0</v>
      </c>
      <c r="F20" s="199"/>
      <c r="G20" s="198">
        <f>'５月'!D44+'５月'!G44</f>
        <v>0</v>
      </c>
      <c r="H20" s="199"/>
      <c r="I20" s="128">
        <f>COUNTA('５月'!C11:C40)</f>
        <v>0</v>
      </c>
      <c r="J20" s="128">
        <f>COUNTA('５月'!M11:M40)</f>
        <v>0</v>
      </c>
      <c r="K20" s="198">
        <f>'５月'!K41</f>
        <v>0</v>
      </c>
      <c r="L20" s="200"/>
      <c r="M20" s="3"/>
      <c r="N20" s="201">
        <f>COUNTA('５月'!C11:C40)</f>
        <v>0</v>
      </c>
      <c r="O20" s="202"/>
      <c r="P20" s="128">
        <f>COUNTA('５月'!M11:M40)</f>
        <v>0</v>
      </c>
      <c r="Q20" s="198">
        <f>'５月'!K41</f>
        <v>0</v>
      </c>
      <c r="R20" s="200"/>
    </row>
    <row r="21" spans="1:18" ht="18.75" customHeight="1">
      <c r="A21" s="121" t="str">
        <f>"令和 "&amp;B4&amp;" 年６月"</f>
        <v>令和 3 年６月</v>
      </c>
      <c r="B21" s="41"/>
      <c r="C21" s="196">
        <f t="shared" si="0"/>
        <v>0</v>
      </c>
      <c r="D21" s="197"/>
      <c r="E21" s="198">
        <f>'６月'!B44</f>
        <v>0</v>
      </c>
      <c r="F21" s="199"/>
      <c r="G21" s="198">
        <f>'６月'!D44+'６月'!G44</f>
        <v>0</v>
      </c>
      <c r="H21" s="199"/>
      <c r="I21" s="128">
        <f>COUNTA('６月'!C11:C40)</f>
        <v>0</v>
      </c>
      <c r="J21" s="128">
        <f>COUNTA('６月'!M11:M40)</f>
        <v>0</v>
      </c>
      <c r="K21" s="198">
        <f>'６月'!K41</f>
        <v>0</v>
      </c>
      <c r="L21" s="200"/>
      <c r="M21" s="3"/>
      <c r="N21" s="201">
        <f>COUNTA('６月'!C11:C40)</f>
        <v>0</v>
      </c>
      <c r="O21" s="202"/>
      <c r="P21" s="128">
        <f>COUNTA('６月'!M11:M40)</f>
        <v>0</v>
      </c>
      <c r="Q21" s="198">
        <f>'６月'!K41</f>
        <v>0</v>
      </c>
      <c r="R21" s="200"/>
    </row>
    <row r="22" spans="1:18" ht="18.75" customHeight="1">
      <c r="A22" s="121" t="str">
        <f>"令和 "&amp;B4&amp;" 年７月"</f>
        <v>令和 3 年７月</v>
      </c>
      <c r="B22" s="41"/>
      <c r="C22" s="196">
        <f>IF(AND(ISBLANK(E22),ISBLANK(F22)),"",SUM(E22:H22))</f>
        <v>0</v>
      </c>
      <c r="D22" s="197"/>
      <c r="E22" s="198">
        <f>'７月'!B44</f>
        <v>0</v>
      </c>
      <c r="F22" s="199"/>
      <c r="G22" s="198">
        <f>'７月'!D44+'７月'!G44</f>
        <v>0</v>
      </c>
      <c r="H22" s="199"/>
      <c r="I22" s="128">
        <f>COUNTA('７月'!C11:C40)</f>
        <v>0</v>
      </c>
      <c r="J22" s="128">
        <f>COUNTA('７月'!M11:M40)</f>
        <v>0</v>
      </c>
      <c r="K22" s="198">
        <f>'７月'!K41</f>
        <v>0</v>
      </c>
      <c r="L22" s="200"/>
      <c r="M22" s="3"/>
      <c r="N22" s="201">
        <f>COUNTA('７月'!C11:C40)</f>
        <v>0</v>
      </c>
      <c r="O22" s="202"/>
      <c r="P22" s="128">
        <f>COUNTA('７月'!M11:M40)</f>
        <v>0</v>
      </c>
      <c r="Q22" s="198">
        <f>'７月'!K41</f>
        <v>0</v>
      </c>
      <c r="R22" s="200"/>
    </row>
    <row r="23" spans="1:18" ht="18.75" customHeight="1">
      <c r="A23" s="121" t="str">
        <f>"令和 "&amp;B4&amp;" 年８月"</f>
        <v>令和 3 年８月</v>
      </c>
      <c r="B23" s="41"/>
      <c r="C23" s="196">
        <f t="shared" si="0"/>
        <v>0</v>
      </c>
      <c r="D23" s="197"/>
      <c r="E23" s="198">
        <f>'８月'!B44</f>
        <v>0</v>
      </c>
      <c r="F23" s="199"/>
      <c r="G23" s="198">
        <f>'８月'!D44+'８月'!G44</f>
        <v>0</v>
      </c>
      <c r="H23" s="199"/>
      <c r="I23" s="128">
        <f>COUNTA('８月'!C11:C40)</f>
        <v>0</v>
      </c>
      <c r="J23" s="128">
        <f>COUNTA('８月'!M11:M40)</f>
        <v>0</v>
      </c>
      <c r="K23" s="198">
        <f>'８月'!K41</f>
        <v>0</v>
      </c>
      <c r="L23" s="200"/>
      <c r="M23" s="3"/>
      <c r="N23" s="201">
        <f>COUNTA('８月'!C11:C40)</f>
        <v>0</v>
      </c>
      <c r="O23" s="202"/>
      <c r="P23" s="128">
        <f>COUNTA('８月'!M11:M40)</f>
        <v>0</v>
      </c>
      <c r="Q23" s="198">
        <f>'８月'!K41</f>
        <v>0</v>
      </c>
      <c r="R23" s="200"/>
    </row>
    <row r="24" spans="1:18" ht="18.75" customHeight="1">
      <c r="A24" s="121" t="str">
        <f>"令和 "&amp;B4&amp;" 年９月"</f>
        <v>令和 3 年９月</v>
      </c>
      <c r="B24" s="41"/>
      <c r="C24" s="196">
        <f t="shared" si="0"/>
        <v>0</v>
      </c>
      <c r="D24" s="197"/>
      <c r="E24" s="198">
        <f>'９月'!B44</f>
        <v>0</v>
      </c>
      <c r="F24" s="199"/>
      <c r="G24" s="198">
        <f>'９月'!D44+'９月'!G44</f>
        <v>0</v>
      </c>
      <c r="H24" s="199"/>
      <c r="I24" s="128">
        <f>COUNTA('９月'!C11:C40)</f>
        <v>0</v>
      </c>
      <c r="J24" s="128">
        <f>COUNTA('９月'!M11:M40)</f>
        <v>0</v>
      </c>
      <c r="K24" s="198">
        <f>'９月'!K41</f>
        <v>0</v>
      </c>
      <c r="L24" s="200"/>
      <c r="M24" s="3"/>
      <c r="N24" s="201">
        <f>COUNTA('９月'!C11:C40)</f>
        <v>0</v>
      </c>
      <c r="O24" s="202"/>
      <c r="P24" s="128">
        <f>COUNTA('９月'!M11:M40)</f>
        <v>0</v>
      </c>
      <c r="Q24" s="198">
        <f>'９月'!K41</f>
        <v>0</v>
      </c>
      <c r="R24" s="200"/>
    </row>
    <row r="25" spans="1:18" ht="18.75" customHeight="1">
      <c r="A25" s="121" t="str">
        <f>"令和 "&amp;B4&amp;" 年10月"</f>
        <v>令和 3 年10月</v>
      </c>
      <c r="B25" s="41"/>
      <c r="C25" s="196">
        <f t="shared" si="0"/>
        <v>0</v>
      </c>
      <c r="D25" s="197"/>
      <c r="E25" s="198">
        <f>'10月'!B44</f>
        <v>0</v>
      </c>
      <c r="F25" s="199"/>
      <c r="G25" s="198">
        <f>'10月'!D44+'10月'!G44</f>
        <v>0</v>
      </c>
      <c r="H25" s="199"/>
      <c r="I25" s="128">
        <f>COUNTA('10月'!C11:C40)</f>
        <v>0</v>
      </c>
      <c r="J25" s="128">
        <f>COUNTA('10月'!M11:M40)</f>
        <v>0</v>
      </c>
      <c r="K25" s="198">
        <f>'10月'!K41</f>
        <v>0</v>
      </c>
      <c r="L25" s="200"/>
      <c r="M25" s="3"/>
      <c r="N25" s="201">
        <f>COUNTA('10月'!C11:C40)</f>
        <v>0</v>
      </c>
      <c r="O25" s="202"/>
      <c r="P25" s="128">
        <f>COUNTA('10月'!M11:M40)</f>
        <v>0</v>
      </c>
      <c r="Q25" s="198">
        <f>'10月'!K41</f>
        <v>0</v>
      </c>
      <c r="R25" s="200"/>
    </row>
    <row r="26" spans="1:18" ht="18.75" customHeight="1">
      <c r="A26" s="121" t="str">
        <f>"令和 "&amp;B4&amp;" 年11月"</f>
        <v>令和 3 年11月</v>
      </c>
      <c r="B26" s="41"/>
      <c r="C26" s="196">
        <f t="shared" si="0"/>
        <v>0</v>
      </c>
      <c r="D26" s="197"/>
      <c r="E26" s="198">
        <f>'11月'!B44</f>
        <v>0</v>
      </c>
      <c r="F26" s="199"/>
      <c r="G26" s="198">
        <f>'11月'!D44+'11月'!G44</f>
        <v>0</v>
      </c>
      <c r="H26" s="199"/>
      <c r="I26" s="128">
        <f>COUNTA('11月'!C11:C40)</f>
        <v>0</v>
      </c>
      <c r="J26" s="128">
        <f>COUNTA('11月'!M11:M40)</f>
        <v>0</v>
      </c>
      <c r="K26" s="198">
        <f>'11月'!K41</f>
        <v>0</v>
      </c>
      <c r="L26" s="200"/>
      <c r="M26" s="3"/>
      <c r="N26" s="201">
        <f>COUNTA('11月'!C11:C40)</f>
        <v>0</v>
      </c>
      <c r="O26" s="202"/>
      <c r="P26" s="128">
        <f>COUNTA('11月'!M11:M40)</f>
        <v>0</v>
      </c>
      <c r="Q26" s="198">
        <f>'11月'!K41</f>
        <v>0</v>
      </c>
      <c r="R26" s="200"/>
    </row>
    <row r="27" spans="1:18" ht="18.75" customHeight="1">
      <c r="A27" s="121" t="str">
        <f>"令和 "&amp;B4&amp;" 年12月"</f>
        <v>令和 3 年12月</v>
      </c>
      <c r="B27" s="41"/>
      <c r="C27" s="196">
        <f t="shared" si="0"/>
        <v>0</v>
      </c>
      <c r="D27" s="197"/>
      <c r="E27" s="198">
        <f>'12月'!B44</f>
        <v>0</v>
      </c>
      <c r="F27" s="199"/>
      <c r="G27" s="198">
        <f>'12月'!D44+'12月'!G44</f>
        <v>0</v>
      </c>
      <c r="H27" s="199"/>
      <c r="I27" s="128">
        <f>COUNTA('12月'!C11:C40)</f>
        <v>0</v>
      </c>
      <c r="J27" s="128">
        <f>COUNTA('12月'!M11:M40)</f>
        <v>0</v>
      </c>
      <c r="K27" s="198">
        <f>'12月'!K41</f>
        <v>0</v>
      </c>
      <c r="L27" s="200"/>
      <c r="M27" s="3"/>
      <c r="N27" s="201">
        <f>COUNTA('12月'!C11:C40)</f>
        <v>0</v>
      </c>
      <c r="O27" s="202"/>
      <c r="P27" s="128">
        <f>COUNTA('12月'!M11:M40)</f>
        <v>0</v>
      </c>
      <c r="Q27" s="198">
        <f>'12月'!K41</f>
        <v>0</v>
      </c>
      <c r="R27" s="200"/>
    </row>
    <row r="28" spans="1:18" ht="18.75" customHeight="1">
      <c r="A28" s="121" t="str">
        <f>"令和 "&amp;B4+1&amp;" 年１月"</f>
        <v>令和 4 年１月</v>
      </c>
      <c r="B28" s="41"/>
      <c r="C28" s="196">
        <f>IF(AND(ISBLANK(E28),ISBLANK(F28)),"",SUM(E28:H28))</f>
        <v>0</v>
      </c>
      <c r="D28" s="197"/>
      <c r="E28" s="198">
        <f>'１月'!B44</f>
        <v>0</v>
      </c>
      <c r="F28" s="199"/>
      <c r="G28" s="198">
        <f>'１月'!D44+'１月'!G44</f>
        <v>0</v>
      </c>
      <c r="H28" s="199"/>
      <c r="I28" s="128">
        <f>COUNTA('１月'!C11:C40)</f>
        <v>0</v>
      </c>
      <c r="J28" s="128">
        <f>COUNTA('１月'!M11:M40)</f>
        <v>0</v>
      </c>
      <c r="K28" s="198">
        <f>'１月'!K41</f>
        <v>0</v>
      </c>
      <c r="L28" s="200"/>
      <c r="M28" s="3"/>
      <c r="N28" s="201">
        <f>COUNTA('１月'!C11:C40)</f>
        <v>0</v>
      </c>
      <c r="O28" s="202"/>
      <c r="P28" s="128">
        <f>COUNTA('１月'!M11:M40)</f>
        <v>0</v>
      </c>
      <c r="Q28" s="198">
        <f>'１月'!K41</f>
        <v>0</v>
      </c>
      <c r="R28" s="200"/>
    </row>
    <row r="29" spans="1:18" ht="18.75" customHeight="1">
      <c r="A29" s="121" t="str">
        <f>"令和 "&amp;B4+1&amp;" 年２月"</f>
        <v>令和 4 年２月</v>
      </c>
      <c r="B29" s="41"/>
      <c r="C29" s="196">
        <f>IF(AND(ISBLANK(E29),ISBLANK(F29)),"",SUM(E29:H29))</f>
        <v>0</v>
      </c>
      <c r="D29" s="197"/>
      <c r="E29" s="198">
        <f>'２月'!B44</f>
        <v>0</v>
      </c>
      <c r="F29" s="199"/>
      <c r="G29" s="198">
        <f>'２月'!D44+'２月'!G44</f>
        <v>0</v>
      </c>
      <c r="H29" s="199"/>
      <c r="I29" s="128">
        <f>COUNTA('２月'!C11:C40)</f>
        <v>0</v>
      </c>
      <c r="J29" s="128">
        <f>COUNTA('２月'!M11:M40)</f>
        <v>0</v>
      </c>
      <c r="K29" s="198">
        <f>'２月'!K41</f>
        <v>0</v>
      </c>
      <c r="L29" s="200"/>
      <c r="M29" s="3"/>
      <c r="N29" s="201">
        <f>COUNTA('２月'!C11:C40)</f>
        <v>0</v>
      </c>
      <c r="O29" s="202"/>
      <c r="P29" s="128">
        <f>COUNTA('２月'!M11:M40)</f>
        <v>0</v>
      </c>
      <c r="Q29" s="198">
        <f>'２月'!K41</f>
        <v>0</v>
      </c>
      <c r="R29" s="200"/>
    </row>
    <row r="30" spans="1:18" ht="18.75" customHeight="1" thickBot="1">
      <c r="A30" s="121" t="str">
        <f>"令和 "&amp;B4+1&amp;" 年３月"</f>
        <v>令和 4 年３月</v>
      </c>
      <c r="B30" s="41"/>
      <c r="C30" s="196">
        <f>IF(AND(ISBLANK(E30),ISBLANK(F30)),"",SUM(E30:H30))</f>
        <v>0</v>
      </c>
      <c r="D30" s="197"/>
      <c r="E30" s="198">
        <f>'３月'!B44</f>
        <v>0</v>
      </c>
      <c r="F30" s="199"/>
      <c r="G30" s="198">
        <f>'３月'!D44+'３月'!G44</f>
        <v>0</v>
      </c>
      <c r="H30" s="199"/>
      <c r="I30" s="128">
        <f>COUNTA('３月'!C11:C40)</f>
        <v>0</v>
      </c>
      <c r="J30" s="147">
        <f>COUNTA('３月'!M11:M40)</f>
        <v>0</v>
      </c>
      <c r="K30" s="198">
        <f>'３月'!K41</f>
        <v>0</v>
      </c>
      <c r="L30" s="200"/>
      <c r="M30" s="3"/>
      <c r="N30" s="203">
        <f>COUNTA('３月'!C11:C40)</f>
        <v>0</v>
      </c>
      <c r="O30" s="204"/>
      <c r="P30" s="148">
        <f>COUNTA('３月'!M11:M40)</f>
        <v>0</v>
      </c>
      <c r="Q30" s="198">
        <f>'３月'!K41</f>
        <v>0</v>
      </c>
      <c r="R30" s="200"/>
    </row>
    <row r="31" spans="1:18" ht="18.75" customHeight="1" thickBot="1" thickTop="1">
      <c r="A31" s="23" t="s">
        <v>29</v>
      </c>
      <c r="B31" s="12">
        <f>SUM(B19:B30)</f>
        <v>0</v>
      </c>
      <c r="C31" s="217">
        <f>SUM(C19:D30)</f>
        <v>0</v>
      </c>
      <c r="D31" s="218"/>
      <c r="E31" s="217">
        <f>SUM(E19:F30)</f>
        <v>0</v>
      </c>
      <c r="F31" s="218"/>
      <c r="G31" s="217">
        <f>SUM(G19:H30)</f>
        <v>0</v>
      </c>
      <c r="H31" s="218"/>
      <c r="I31" s="12">
        <f>SUM(I19:I30)</f>
        <v>0</v>
      </c>
      <c r="J31" s="12">
        <f>SUM(J19:J30)</f>
        <v>0</v>
      </c>
      <c r="K31" s="217">
        <f>SUM(K19:L30)</f>
        <v>0</v>
      </c>
      <c r="L31" s="219"/>
      <c r="M31" s="3"/>
      <c r="N31" s="220">
        <f>SUM(N19:O30)</f>
        <v>0</v>
      </c>
      <c r="O31" s="221"/>
      <c r="P31" s="12">
        <f>SUM(P19:P30)</f>
        <v>0</v>
      </c>
      <c r="Q31" s="217">
        <f>SUM(Q19:R30)</f>
        <v>0</v>
      </c>
      <c r="R31" s="219"/>
    </row>
    <row r="32" spans="1:18" ht="18.75" customHeight="1">
      <c r="A32" s="3"/>
      <c r="B32" s="3"/>
      <c r="C32" s="3"/>
      <c r="D32" s="3"/>
      <c r="E32" s="3"/>
      <c r="F32" s="3"/>
      <c r="G32" s="3"/>
      <c r="H32" s="3"/>
      <c r="I32" s="3"/>
      <c r="J32" s="3"/>
      <c r="K32" s="3"/>
      <c r="L32" s="3"/>
      <c r="M32" s="3"/>
      <c r="N32" s="3"/>
      <c r="O32" s="3"/>
      <c r="P32" s="3"/>
      <c r="Q32" s="3"/>
      <c r="R32" s="3"/>
    </row>
    <row r="33" spans="1:18" ht="18.75" customHeight="1" thickBot="1">
      <c r="A33" s="1" t="s">
        <v>91</v>
      </c>
      <c r="B33" s="3"/>
      <c r="C33" s="3"/>
      <c r="D33" s="3"/>
      <c r="E33" s="3"/>
      <c r="F33" s="3"/>
      <c r="G33" s="3"/>
      <c r="H33" s="3"/>
      <c r="I33" s="3"/>
      <c r="J33" s="3"/>
      <c r="K33" s="3"/>
      <c r="L33" s="3"/>
      <c r="M33" s="3"/>
      <c r="N33" s="3"/>
      <c r="O33" s="3"/>
      <c r="P33" s="3"/>
      <c r="Q33" s="3"/>
      <c r="R33" s="3"/>
    </row>
    <row r="34" spans="1:18" ht="18.75" customHeight="1" thickBot="1">
      <c r="A34" s="167" t="s">
        <v>22</v>
      </c>
      <c r="B34" s="227"/>
      <c r="C34" s="227"/>
      <c r="D34" s="227"/>
      <c r="E34" s="227"/>
      <c r="F34" s="227"/>
      <c r="G34" s="227"/>
      <c r="H34" s="227"/>
      <c r="I34" s="227"/>
      <c r="J34" s="227"/>
      <c r="K34" s="227"/>
      <c r="L34" s="227"/>
      <c r="M34" s="228"/>
      <c r="N34" s="3"/>
      <c r="O34" s="167" t="s">
        <v>92</v>
      </c>
      <c r="P34" s="227"/>
      <c r="Q34" s="229"/>
      <c r="R34" s="230"/>
    </row>
    <row r="35" spans="1:18" ht="18.75" customHeight="1" thickBot="1" thickTop="1">
      <c r="A35" s="209" t="s">
        <v>30</v>
      </c>
      <c r="B35" s="231"/>
      <c r="C35" s="231"/>
      <c r="D35" s="205" t="s">
        <v>31</v>
      </c>
      <c r="E35" s="231"/>
      <c r="F35" s="231"/>
      <c r="G35" s="205" t="s">
        <v>32</v>
      </c>
      <c r="H35" s="231"/>
      <c r="I35" s="205" t="s">
        <v>33</v>
      </c>
      <c r="J35" s="205"/>
      <c r="K35" s="234"/>
      <c r="L35" s="205" t="s">
        <v>60</v>
      </c>
      <c r="M35" s="206"/>
      <c r="N35" s="13"/>
      <c r="O35" s="209" t="s">
        <v>34</v>
      </c>
      <c r="P35" s="210"/>
      <c r="Q35" s="213" t="s">
        <v>94</v>
      </c>
      <c r="R35" s="214"/>
    </row>
    <row r="36" spans="1:18" ht="18.75" customHeight="1" thickBot="1" thickTop="1">
      <c r="A36" s="232"/>
      <c r="B36" s="233"/>
      <c r="C36" s="233"/>
      <c r="D36" s="233"/>
      <c r="E36" s="233"/>
      <c r="F36" s="233"/>
      <c r="G36" s="233"/>
      <c r="H36" s="233"/>
      <c r="I36" s="207"/>
      <c r="J36" s="207"/>
      <c r="K36" s="207"/>
      <c r="L36" s="207"/>
      <c r="M36" s="208"/>
      <c r="N36" s="13"/>
      <c r="O36" s="211"/>
      <c r="P36" s="212"/>
      <c r="Q36" s="215"/>
      <c r="R36" s="216"/>
    </row>
    <row r="37" spans="1:18" ht="18.75" customHeight="1" thickBot="1" thickTop="1">
      <c r="A37" s="245">
        <f>C31</f>
        <v>0</v>
      </c>
      <c r="B37" s="223"/>
      <c r="C37" s="223"/>
      <c r="D37" s="223">
        <f>K31</f>
        <v>0</v>
      </c>
      <c r="E37" s="223"/>
      <c r="F37" s="223"/>
      <c r="G37" s="222">
        <f>IF(AND(A37=0,D37=0),,D37/A37)</f>
        <v>0</v>
      </c>
      <c r="H37" s="222"/>
      <c r="I37" s="223">
        <f>SUM(H57,H60,H63)</f>
        <v>0</v>
      </c>
      <c r="J37" s="223"/>
      <c r="K37" s="223"/>
      <c r="L37" s="223">
        <f>D37-I37</f>
        <v>0</v>
      </c>
      <c r="M37" s="224"/>
      <c r="N37" s="13"/>
      <c r="O37" s="225">
        <f>IF(AND(Q31=0,D37=0),,ROUND(Q31/D37,4))</f>
        <v>0</v>
      </c>
      <c r="P37" s="226"/>
      <c r="Q37" s="235">
        <f>ROUNDDOWN(L37*O37,)</f>
        <v>0</v>
      </c>
      <c r="R37" s="236"/>
    </row>
    <row r="38" spans="1:18" ht="18.75" customHeight="1">
      <c r="A38" s="3"/>
      <c r="B38" s="3"/>
      <c r="C38" s="3"/>
      <c r="D38" s="3"/>
      <c r="E38" s="3"/>
      <c r="F38" s="3"/>
      <c r="G38" s="3"/>
      <c r="H38" s="3"/>
      <c r="I38" s="3"/>
      <c r="J38" s="3"/>
      <c r="K38" s="3"/>
      <c r="L38" s="3"/>
      <c r="M38" s="3"/>
      <c r="N38" s="3"/>
      <c r="O38" s="3"/>
      <c r="P38" s="3"/>
      <c r="Q38" s="3"/>
      <c r="R38" s="3"/>
    </row>
    <row r="39" spans="1:18" ht="18.75" customHeight="1" thickBot="1">
      <c r="A39" s="1" t="s">
        <v>55</v>
      </c>
      <c r="B39" s="3"/>
      <c r="C39" s="3"/>
      <c r="D39" s="3"/>
      <c r="E39" s="3"/>
      <c r="F39" s="3"/>
      <c r="G39" s="3"/>
      <c r="H39" s="3"/>
      <c r="I39" s="3"/>
      <c r="J39" s="3"/>
      <c r="K39" s="3"/>
      <c r="L39" s="3"/>
      <c r="M39" s="3"/>
      <c r="N39" s="3"/>
      <c r="O39" s="3"/>
      <c r="P39" s="3"/>
      <c r="Q39" s="3"/>
      <c r="R39" s="3"/>
    </row>
    <row r="40" spans="1:18" ht="18.75" customHeight="1">
      <c r="A40" s="237" t="s">
        <v>35</v>
      </c>
      <c r="B40" s="238"/>
      <c r="C40" s="240" t="s">
        <v>36</v>
      </c>
      <c r="D40" s="241"/>
      <c r="E40" s="238"/>
      <c r="F40" s="240" t="s">
        <v>37</v>
      </c>
      <c r="G40" s="238"/>
      <c r="H40" s="240" t="s">
        <v>25</v>
      </c>
      <c r="I40" s="238"/>
      <c r="J40" s="240" t="s">
        <v>38</v>
      </c>
      <c r="K40" s="241"/>
      <c r="L40" s="238"/>
      <c r="M40" s="240" t="s">
        <v>61</v>
      </c>
      <c r="N40" s="241"/>
      <c r="O40" s="238"/>
      <c r="P40" s="240" t="s">
        <v>93</v>
      </c>
      <c r="Q40" s="241"/>
      <c r="R40" s="243"/>
    </row>
    <row r="41" spans="1:18" ht="18.75" customHeight="1" thickBot="1">
      <c r="A41" s="187"/>
      <c r="B41" s="239"/>
      <c r="C41" s="242"/>
      <c r="D41" s="188"/>
      <c r="E41" s="239"/>
      <c r="F41" s="137"/>
      <c r="G41" s="130" t="s">
        <v>98</v>
      </c>
      <c r="H41" s="242"/>
      <c r="I41" s="239"/>
      <c r="J41" s="242"/>
      <c r="K41" s="188"/>
      <c r="L41" s="239"/>
      <c r="M41" s="242"/>
      <c r="N41" s="188"/>
      <c r="O41" s="239"/>
      <c r="P41" s="242"/>
      <c r="Q41" s="188"/>
      <c r="R41" s="244"/>
    </row>
    <row r="42" spans="1:18" ht="18.75" customHeight="1" thickTop="1">
      <c r="A42" s="246"/>
      <c r="B42" s="247"/>
      <c r="C42" s="248">
        <f>B13</f>
        <v>0</v>
      </c>
      <c r="D42" s="249"/>
      <c r="E42" s="249"/>
      <c r="F42" s="135"/>
      <c r="G42" s="40"/>
      <c r="H42" s="250">
        <f>N31</f>
        <v>0</v>
      </c>
      <c r="I42" s="250"/>
      <c r="J42" s="251">
        <f>Q31</f>
        <v>0</v>
      </c>
      <c r="K42" s="252"/>
      <c r="L42" s="253"/>
      <c r="M42" s="254" t="e">
        <f>IF(ISBLANK(J42),"",ROUND(J42/D$37,4))</f>
        <v>#DIV/0!</v>
      </c>
      <c r="N42" s="254"/>
      <c r="O42" s="254"/>
      <c r="P42" s="255" t="e">
        <f>IF(ISBLANK(J42),"",ROUNDDOWN(L$37*M42,))</f>
        <v>#DIV/0!</v>
      </c>
      <c r="Q42" s="256"/>
      <c r="R42" s="257"/>
    </row>
    <row r="43" spans="1:18" ht="18.75" customHeight="1">
      <c r="A43" s="258"/>
      <c r="B43" s="259"/>
      <c r="C43" s="260"/>
      <c r="D43" s="261"/>
      <c r="E43" s="261"/>
      <c r="F43" s="134"/>
      <c r="G43" s="132"/>
      <c r="H43" s="262"/>
      <c r="I43" s="262"/>
      <c r="J43" s="263"/>
      <c r="K43" s="264"/>
      <c r="L43" s="265"/>
      <c r="M43" s="266">
        <f aca="true" t="shared" si="1" ref="M43:M49">IF(ISBLANK(J43),"",ROUND(J43/D$37,4))</f>
      </c>
      <c r="N43" s="266"/>
      <c r="O43" s="266"/>
      <c r="P43" s="267">
        <f aca="true" t="shared" si="2" ref="P43:P49">IF(ISBLANK(J43),"",ROUNDDOWN(L$37*M43,))</f>
      </c>
      <c r="Q43" s="268"/>
      <c r="R43" s="269"/>
    </row>
    <row r="44" spans="1:18" ht="18.75" customHeight="1">
      <c r="A44" s="258"/>
      <c r="B44" s="259"/>
      <c r="C44" s="260"/>
      <c r="D44" s="261"/>
      <c r="E44" s="261"/>
      <c r="F44" s="134"/>
      <c r="G44" s="132"/>
      <c r="H44" s="262"/>
      <c r="I44" s="262"/>
      <c r="J44" s="263"/>
      <c r="K44" s="264"/>
      <c r="L44" s="265"/>
      <c r="M44" s="266">
        <f t="shared" si="1"/>
      </c>
      <c r="N44" s="266"/>
      <c r="O44" s="266"/>
      <c r="P44" s="267">
        <f t="shared" si="2"/>
      </c>
      <c r="Q44" s="268"/>
      <c r="R44" s="269"/>
    </row>
    <row r="45" spans="1:18" ht="18.75" customHeight="1">
      <c r="A45" s="258"/>
      <c r="B45" s="259"/>
      <c r="C45" s="260"/>
      <c r="D45" s="261"/>
      <c r="E45" s="261"/>
      <c r="F45" s="134"/>
      <c r="G45" s="132"/>
      <c r="H45" s="262"/>
      <c r="I45" s="262"/>
      <c r="J45" s="263"/>
      <c r="K45" s="264"/>
      <c r="L45" s="265"/>
      <c r="M45" s="266">
        <f t="shared" si="1"/>
      </c>
      <c r="N45" s="266"/>
      <c r="O45" s="266"/>
      <c r="P45" s="267">
        <f t="shared" si="2"/>
      </c>
      <c r="Q45" s="268"/>
      <c r="R45" s="269"/>
    </row>
    <row r="46" spans="1:18" ht="18.75" customHeight="1">
      <c r="A46" s="258"/>
      <c r="B46" s="259"/>
      <c r="C46" s="261"/>
      <c r="D46" s="261"/>
      <c r="E46" s="261"/>
      <c r="F46" s="134"/>
      <c r="G46" s="132"/>
      <c r="H46" s="262"/>
      <c r="I46" s="262"/>
      <c r="J46" s="263"/>
      <c r="K46" s="264"/>
      <c r="L46" s="265"/>
      <c r="M46" s="266">
        <f t="shared" si="1"/>
      </c>
      <c r="N46" s="266"/>
      <c r="O46" s="266"/>
      <c r="P46" s="267">
        <f t="shared" si="2"/>
      </c>
      <c r="Q46" s="268"/>
      <c r="R46" s="269"/>
    </row>
    <row r="47" spans="1:18" ht="18.75" customHeight="1">
      <c r="A47" s="258"/>
      <c r="B47" s="259"/>
      <c r="C47" s="261"/>
      <c r="D47" s="261"/>
      <c r="E47" s="261"/>
      <c r="F47" s="134"/>
      <c r="G47" s="132"/>
      <c r="H47" s="262"/>
      <c r="I47" s="262"/>
      <c r="J47" s="263"/>
      <c r="K47" s="264"/>
      <c r="L47" s="265"/>
      <c r="M47" s="266">
        <f t="shared" si="1"/>
      </c>
      <c r="N47" s="266"/>
      <c r="O47" s="266"/>
      <c r="P47" s="267">
        <f t="shared" si="2"/>
      </c>
      <c r="Q47" s="268"/>
      <c r="R47" s="269"/>
    </row>
    <row r="48" spans="1:18" ht="18.75" customHeight="1">
      <c r="A48" s="258"/>
      <c r="B48" s="259"/>
      <c r="C48" s="261"/>
      <c r="D48" s="261"/>
      <c r="E48" s="261"/>
      <c r="F48" s="134"/>
      <c r="G48" s="132"/>
      <c r="H48" s="262"/>
      <c r="I48" s="262"/>
      <c r="J48" s="263"/>
      <c r="K48" s="264"/>
      <c r="L48" s="265"/>
      <c r="M48" s="266">
        <f t="shared" si="1"/>
      </c>
      <c r="N48" s="266"/>
      <c r="O48" s="266"/>
      <c r="P48" s="267">
        <f t="shared" si="2"/>
      </c>
      <c r="Q48" s="268"/>
      <c r="R48" s="269"/>
    </row>
    <row r="49" spans="1:18" ht="18.75" customHeight="1" thickBot="1">
      <c r="A49" s="270"/>
      <c r="B49" s="271"/>
      <c r="C49" s="272"/>
      <c r="D49" s="272"/>
      <c r="E49" s="272"/>
      <c r="F49" s="138"/>
      <c r="G49" s="133"/>
      <c r="H49" s="273"/>
      <c r="I49" s="273"/>
      <c r="J49" s="274"/>
      <c r="K49" s="275"/>
      <c r="L49" s="276"/>
      <c r="M49" s="277">
        <f t="shared" si="1"/>
      </c>
      <c r="N49" s="277"/>
      <c r="O49" s="277"/>
      <c r="P49" s="278">
        <f t="shared" si="2"/>
      </c>
      <c r="Q49" s="279"/>
      <c r="R49" s="280"/>
    </row>
    <row r="50" spans="1:18" ht="18.75" customHeight="1" thickBot="1" thickTop="1">
      <c r="A50" s="281" t="s">
        <v>29</v>
      </c>
      <c r="B50" s="282"/>
      <c r="C50" s="282"/>
      <c r="D50" s="282"/>
      <c r="E50" s="283"/>
      <c r="F50" s="131">
        <f>SUM(F42:F49)</f>
        <v>0</v>
      </c>
      <c r="G50" s="131">
        <f>SUM(G42:G49)</f>
        <v>0</v>
      </c>
      <c r="H50" s="223">
        <f>SUM(H42:I49)</f>
        <v>0</v>
      </c>
      <c r="I50" s="223"/>
      <c r="J50" s="284">
        <f>SUM(J42:L49)</f>
        <v>0</v>
      </c>
      <c r="K50" s="285"/>
      <c r="L50" s="286"/>
      <c r="M50" s="287">
        <f>IF(AND(D37=0,J50=0),,ROUND(J50/D$37,4))</f>
        <v>0</v>
      </c>
      <c r="N50" s="287"/>
      <c r="O50" s="287"/>
      <c r="P50" s="223" t="e">
        <f>SUM(P42:R49)</f>
        <v>#DIV/0!</v>
      </c>
      <c r="Q50" s="223"/>
      <c r="R50" s="224"/>
    </row>
    <row r="51" spans="9:11" ht="18.75" customHeight="1">
      <c r="I51" s="48">
        <f>IF(I31=H50,"","※軽減件数は、「サービス年月ごとの状況」の「軽減件数」と等しくなければなりません。")</f>
      </c>
      <c r="J51" s="48"/>
      <c r="K51" s="49">
        <f>IF(K31=J50,"","※軽減額は、「サービス年月ごとの状況」の「軽減総額」と等しくなければなりません。")</f>
      </c>
    </row>
    <row r="52" spans="1:18" ht="18.75" customHeight="1">
      <c r="A52" s="42"/>
      <c r="B52" s="43"/>
      <c r="C52" s="43"/>
      <c r="D52" s="43"/>
      <c r="E52" s="43"/>
      <c r="F52" s="43"/>
      <c r="G52" s="43"/>
      <c r="H52" s="43"/>
      <c r="I52" s="43"/>
      <c r="J52" s="43"/>
      <c r="K52" s="43"/>
      <c r="L52" s="43"/>
      <c r="M52" s="43"/>
      <c r="N52" s="43"/>
      <c r="O52" s="43"/>
      <c r="P52" s="43"/>
      <c r="Q52" s="43"/>
      <c r="R52" s="44"/>
    </row>
    <row r="53" spans="1:18" ht="18.75" customHeight="1">
      <c r="A53" s="14" t="s">
        <v>95</v>
      </c>
      <c r="B53" s="15"/>
      <c r="C53" s="45"/>
      <c r="D53" s="45"/>
      <c r="E53" s="45"/>
      <c r="F53" s="45"/>
      <c r="G53" s="45"/>
      <c r="H53" s="45"/>
      <c r="I53" s="45"/>
      <c r="J53" s="45"/>
      <c r="K53" s="45"/>
      <c r="L53" s="45"/>
      <c r="M53" s="45"/>
      <c r="N53" s="45"/>
      <c r="O53" s="45"/>
      <c r="P53" s="45"/>
      <c r="Q53" s="45"/>
      <c r="R53" s="46"/>
    </row>
    <row r="54" spans="1:18" ht="18.75" customHeight="1">
      <c r="A54" s="16"/>
      <c r="B54" s="15"/>
      <c r="C54" s="45"/>
      <c r="D54" s="45"/>
      <c r="E54" s="45"/>
      <c r="F54" s="45"/>
      <c r="G54" s="45"/>
      <c r="H54" s="45"/>
      <c r="I54" s="45"/>
      <c r="J54" s="45"/>
      <c r="K54" s="45"/>
      <c r="L54" s="45"/>
      <c r="M54" s="45"/>
      <c r="N54" s="45"/>
      <c r="O54" s="45"/>
      <c r="P54" s="45"/>
      <c r="Q54" s="45"/>
      <c r="R54" s="46"/>
    </row>
    <row r="55" spans="1:18" ht="18.75" customHeight="1">
      <c r="A55" s="17" t="s">
        <v>53</v>
      </c>
      <c r="B55" s="15"/>
      <c r="C55" s="45"/>
      <c r="D55" s="45"/>
      <c r="E55" s="45"/>
      <c r="F55" s="45"/>
      <c r="G55" s="45"/>
      <c r="H55" s="45"/>
      <c r="I55" s="45"/>
      <c r="J55" s="45"/>
      <c r="K55" s="45"/>
      <c r="L55" s="45"/>
      <c r="M55" s="45"/>
      <c r="N55" s="45"/>
      <c r="O55" s="45"/>
      <c r="P55" s="45"/>
      <c r="Q55" s="45"/>
      <c r="R55" s="46"/>
    </row>
    <row r="56" spans="1:18" ht="18.75" customHeight="1">
      <c r="A56" s="16"/>
      <c r="B56" s="15" t="s">
        <v>39</v>
      </c>
      <c r="C56" s="45"/>
      <c r="D56" s="45"/>
      <c r="E56" s="45"/>
      <c r="F56" s="45"/>
      <c r="G56" s="45"/>
      <c r="H56" s="45"/>
      <c r="I56" s="45"/>
      <c r="J56" s="45"/>
      <c r="K56" s="45"/>
      <c r="L56" s="45"/>
      <c r="M56" s="45"/>
      <c r="N56" s="45"/>
      <c r="O56" s="45"/>
      <c r="P56" s="45"/>
      <c r="Q56" s="45"/>
      <c r="R56" s="46"/>
    </row>
    <row r="57" spans="1:18" ht="18.75" customHeight="1">
      <c r="A57" s="16"/>
      <c r="B57" s="15"/>
      <c r="C57" s="122"/>
      <c r="D57" s="28">
        <f>IF(OR(U1=1,U1=2,U1=3,U1=4,U1=5,U1=6,U1=7,U1=9,U1=11,U1=12,U1=13,U1=14,U1=15),ROUNDDOWN($A$37*0.01,),"")</f>
      </c>
      <c r="E57" s="29">
        <f>IF(OR(U1=1,U1=2,U1=3,U1=4,U1=5,U1=6,U1=7,U1=9,U1=11,U1=12,U1=13,U1=14,U1=15),"＋","")</f>
      </c>
      <c r="F57" s="30">
        <f>IF(OR(U1=1,U1=2,U1=3,U1=4,U1=5,U1=6,U1=7,U1=9,U1=11,U1=12,U1=13,U1=14,U1=15),ROUNDDOWN((D37-ROUNDDOWN(A37*0.01,))/2,),"")</f>
      </c>
      <c r="G57" s="29">
        <f>IF(OR(U1=1,U1=2,U1=3,U1=4,U1=5,U1=6,U1=7,U1=9,U1=11,U1=12,U1=13,U1=14,U1=15),"＝","")</f>
      </c>
      <c r="H57" s="30">
        <f>IF(OR(U1=1,U1=2,U1=3,U1=4,U1=5,U1=6,U1=7,U1=9,U1=11,U1=12,U1=13,U1=14,U1=15),SUM(D57,F57),"")</f>
      </c>
      <c r="I57" s="29">
        <f>IF(OR(U1=1,U1=2,U1=3,U1=4,U1=5,U1=6,U1=7,U1=9,U1=11,U1=12,U1=13,U1=14,U1=15),"円","")</f>
      </c>
      <c r="J57" s="29"/>
      <c r="K57" s="122"/>
      <c r="L57" s="122"/>
      <c r="M57" s="122"/>
      <c r="N57" s="122"/>
      <c r="O57" s="122"/>
      <c r="P57" s="122"/>
      <c r="Q57" s="122"/>
      <c r="R57" s="123"/>
    </row>
    <row r="58" spans="1:18" ht="18.75" customHeight="1">
      <c r="A58" s="17" t="s">
        <v>51</v>
      </c>
      <c r="B58" s="15"/>
      <c r="C58" s="45"/>
      <c r="D58" s="45"/>
      <c r="E58" s="45"/>
      <c r="F58" s="45"/>
      <c r="G58" s="45"/>
      <c r="H58" s="45"/>
      <c r="I58" s="45"/>
      <c r="J58" s="45"/>
      <c r="K58" s="45"/>
      <c r="L58" s="45"/>
      <c r="M58" s="45"/>
      <c r="N58" s="45"/>
      <c r="O58" s="45"/>
      <c r="P58" s="45"/>
      <c r="Q58" s="45"/>
      <c r="R58" s="46"/>
    </row>
    <row r="59" spans="1:18" ht="18.75" customHeight="1">
      <c r="A59" s="16"/>
      <c r="B59" s="15" t="s">
        <v>39</v>
      </c>
      <c r="C59" s="45"/>
      <c r="D59" s="45"/>
      <c r="E59" s="45"/>
      <c r="F59" s="45"/>
      <c r="G59" s="45"/>
      <c r="H59" s="45"/>
      <c r="I59" s="45"/>
      <c r="J59" s="45"/>
      <c r="K59" s="45"/>
      <c r="L59" s="45"/>
      <c r="M59" s="45"/>
      <c r="N59" s="45"/>
      <c r="O59" s="45"/>
      <c r="P59" s="45"/>
      <c r="Q59" s="45"/>
      <c r="R59" s="46"/>
    </row>
    <row r="60" spans="1:18" ht="18.75" customHeight="1">
      <c r="A60" s="16"/>
      <c r="B60" s="15"/>
      <c r="C60" s="122"/>
      <c r="D60" s="30">
        <f>IF(OR(AND(U1=8,ROUNDDOWN(C31*0.1,)&gt;=D37),AND(U1=10,ROUNDDOWN(C31*0.1,)&gt;=D37)),ROUNDDOWN($A$37*0.01,),"")</f>
        <v>0</v>
      </c>
      <c r="E60" s="29" t="str">
        <f>IF(OR(AND(U1=8,ROUNDDOWN(C31*0.1,)&gt;=D37),AND(U1=10,ROUNDDOWN(C31*0.1,)&gt;=D37)),"＋","")</f>
        <v>＋</v>
      </c>
      <c r="F60" s="30">
        <f>IF(OR(AND(U1=8,ROUNDDOWN(C31*0.1,)&gt;=D37),AND(U1=10,ROUNDDOWN(C31*0.1,)&gt;=D37)),ROUNDDOWN((D37-ROUNDDOWN(A37*0.01,))/2,),"")</f>
        <v>0</v>
      </c>
      <c r="G60" s="29" t="str">
        <f>IF(OR(AND(U1=8,ROUNDDOWN(C31*0.1,)&gt;=D37),AND(U1=10,ROUNDDOWN(C31*0.1,)&gt;=D37)),"＝","")</f>
        <v>＝</v>
      </c>
      <c r="H60" s="30">
        <f>IF(OR(AND(U1=8,ROUNDDOWN(C31*0.1,)&gt;=D37),AND(U1=10,ROUNDDOWN(C31*0.1,)&gt;=D37)),SUM(D60,F60),"")</f>
        <v>0</v>
      </c>
      <c r="I60" s="29" t="str">
        <f>IF(OR(AND(U1=8,ROUNDDOWN(C31*0.1,)&gt;=D37),AND(U1=10,ROUNDDOWN(C31*0.1,)&gt;=D37)),"円","")</f>
        <v>円</v>
      </c>
      <c r="J60" s="29"/>
      <c r="K60" s="122"/>
      <c r="L60" s="122"/>
      <c r="M60" s="122"/>
      <c r="N60" s="122"/>
      <c r="O60" s="122"/>
      <c r="P60" s="122"/>
      <c r="Q60" s="122"/>
      <c r="R60" s="123"/>
    </row>
    <row r="61" spans="1:18" ht="18.75" customHeight="1">
      <c r="A61" s="17" t="s">
        <v>52</v>
      </c>
      <c r="B61" s="15"/>
      <c r="C61" s="45"/>
      <c r="D61" s="45"/>
      <c r="E61" s="45"/>
      <c r="F61" s="45"/>
      <c r="G61" s="45"/>
      <c r="H61" s="45"/>
      <c r="I61" s="45"/>
      <c r="J61" s="45"/>
      <c r="K61" s="45"/>
      <c r="L61" s="45"/>
      <c r="M61" s="45"/>
      <c r="N61" s="45"/>
      <c r="O61" s="45"/>
      <c r="P61" s="45"/>
      <c r="Q61" s="45"/>
      <c r="R61" s="46"/>
    </row>
    <row r="62" spans="1:18" ht="18.75" customHeight="1">
      <c r="A62" s="16"/>
      <c r="B62" s="15" t="s">
        <v>40</v>
      </c>
      <c r="C62" s="45"/>
      <c r="D62" s="45"/>
      <c r="E62" s="45"/>
      <c r="F62" s="45"/>
      <c r="G62" s="45"/>
      <c r="H62" s="45"/>
      <c r="I62" s="45"/>
      <c r="J62" s="45"/>
      <c r="K62" s="45"/>
      <c r="L62" s="45"/>
      <c r="M62" s="45"/>
      <c r="N62" s="45"/>
      <c r="O62" s="45"/>
      <c r="P62" s="45"/>
      <c r="Q62" s="45"/>
      <c r="R62" s="46"/>
    </row>
    <row r="63" spans="1:18" ht="18.75" customHeight="1">
      <c r="A63" s="124"/>
      <c r="B63" s="125"/>
      <c r="C63" s="125"/>
      <c r="D63" s="24">
        <f>IF(OR(AND(U1=8,ROUNDDOWN(C31*0.1,)&lt;D37),AND(U1=10,ROUNDDOWN(C31*0.1,)&lt;D37)),ROUNDDOWN($A$37*0.01,),"")</f>
      </c>
      <c r="E63" s="25">
        <f>IF(OR(AND(U1=8,ROUNDDOWN(C31*0.1,)&lt;D37),AND(U1=10,ROUNDDOWN(C31*0.1,)&lt;D37)),"＋","")</f>
      </c>
      <c r="F63" s="24">
        <f>IF(OR(AND(U1=8,ROUNDDOWN(C31*0.1,)&lt;D37),AND(U1=10,ROUNDDOWN(C31*0.1,)&lt;D37)),ROUNDOWN((ROUNDDOWN(A37*0.1,)-ROUNDDOWN(A37*0.01,))/2,),"")</f>
      </c>
      <c r="G63" s="25">
        <f>IF(OR(AND(U1=8,ROUNDDOWN(C31*0.1,)&lt;D37),AND(U1=10,ROUNDDOWN(C31*0.1,)&lt;D37)),"＝","")</f>
      </c>
      <c r="H63" s="26">
        <f>IF(OR(AND(U1=8,ROUNDDOWN(C31*0.1,)&lt;D37),(AND(U1=10,ROUNDDOWN(C31*0.1,)&lt;D37))),SUM(D63,F63),"")</f>
      </c>
      <c r="I63" s="25">
        <f>IF(OR(AND(U1=8,ROUNDDOWN(C31*0.1,)&lt;D37),AND(U1=10,ROUNDDOWN(C31*0.1,)&lt;D37)),"円","")</f>
      </c>
      <c r="J63" s="25"/>
      <c r="K63" s="125"/>
      <c r="L63" s="125"/>
      <c r="M63" s="125"/>
      <c r="N63" s="125"/>
      <c r="O63" s="125"/>
      <c r="P63" s="125"/>
      <c r="Q63" s="125"/>
      <c r="R63" s="126"/>
    </row>
    <row r="64" ht="17.25" customHeight="1"/>
    <row r="65" spans="1:2" ht="17.25" customHeight="1">
      <c r="A65" s="10" t="s">
        <v>54</v>
      </c>
      <c r="B65" s="5" t="s">
        <v>62</v>
      </c>
    </row>
    <row r="66" ht="18" customHeight="1"/>
    <row r="67" ht="18" customHeight="1"/>
    <row r="68" ht="18" customHeight="1"/>
    <row r="69" spans="1:2" ht="18" customHeight="1">
      <c r="A69" s="288"/>
      <c r="B69" s="288"/>
    </row>
    <row r="70" ht="18" customHeight="1"/>
    <row r="71" ht="18" customHeight="1"/>
    <row r="72" ht="18" customHeight="1"/>
    <row r="73" ht="18" customHeight="1"/>
    <row r="74" ht="18" customHeight="1"/>
  </sheetData>
  <sheetProtection/>
  <mergeCells count="174">
    <mergeCell ref="P50:R50"/>
    <mergeCell ref="A50:E50"/>
    <mergeCell ref="H50:I50"/>
    <mergeCell ref="J50:L50"/>
    <mergeCell ref="A48:B48"/>
    <mergeCell ref="C48:E48"/>
    <mergeCell ref="H48:I48"/>
    <mergeCell ref="M48:O48"/>
    <mergeCell ref="P48:R48"/>
    <mergeCell ref="P49:R49"/>
    <mergeCell ref="A69:B69"/>
    <mergeCell ref="M50:O50"/>
    <mergeCell ref="A46:B46"/>
    <mergeCell ref="C46:E46"/>
    <mergeCell ref="H46:I46"/>
    <mergeCell ref="M46:O46"/>
    <mergeCell ref="A49:B49"/>
    <mergeCell ref="C49:E49"/>
    <mergeCell ref="H49:I49"/>
    <mergeCell ref="M49:O49"/>
    <mergeCell ref="A45:B45"/>
    <mergeCell ref="C45:E45"/>
    <mergeCell ref="H45:I45"/>
    <mergeCell ref="M45:O45"/>
    <mergeCell ref="P46:R46"/>
    <mergeCell ref="A47:B47"/>
    <mergeCell ref="C47:E47"/>
    <mergeCell ref="H47:I47"/>
    <mergeCell ref="M47:O47"/>
    <mergeCell ref="P47:R47"/>
    <mergeCell ref="A43:B43"/>
    <mergeCell ref="C43:E43"/>
    <mergeCell ref="H43:I43"/>
    <mergeCell ref="M43:O43"/>
    <mergeCell ref="A44:B44"/>
    <mergeCell ref="C44:E44"/>
    <mergeCell ref="H44:I44"/>
    <mergeCell ref="M44:O44"/>
    <mergeCell ref="F40:G40"/>
    <mergeCell ref="A42:B42"/>
    <mergeCell ref="C42:E42"/>
    <mergeCell ref="H42:I42"/>
    <mergeCell ref="A40:B41"/>
    <mergeCell ref="C40:E41"/>
    <mergeCell ref="H40:I41"/>
    <mergeCell ref="Q35:R36"/>
    <mergeCell ref="A37:C37"/>
    <mergeCell ref="D37:F37"/>
    <mergeCell ref="G37:H37"/>
    <mergeCell ref="I37:K37"/>
    <mergeCell ref="L37:M37"/>
    <mergeCell ref="O37:P37"/>
    <mergeCell ref="Q37:R37"/>
    <mergeCell ref="A35:C36"/>
    <mergeCell ref="D35:F36"/>
    <mergeCell ref="G35:H36"/>
    <mergeCell ref="I35:K36"/>
    <mergeCell ref="L35:M36"/>
    <mergeCell ref="O35:P36"/>
    <mergeCell ref="Q31:R31"/>
    <mergeCell ref="A34:M34"/>
    <mergeCell ref="O34:R34"/>
    <mergeCell ref="C31:D31"/>
    <mergeCell ref="E31:F31"/>
    <mergeCell ref="G31:H31"/>
    <mergeCell ref="K31:L31"/>
    <mergeCell ref="N31:O31"/>
    <mergeCell ref="Q27:R27"/>
    <mergeCell ref="Q28:R28"/>
    <mergeCell ref="Q30:R30"/>
    <mergeCell ref="C29:D29"/>
    <mergeCell ref="E29:F29"/>
    <mergeCell ref="C30:D30"/>
    <mergeCell ref="E30:F30"/>
    <mergeCell ref="G30:H30"/>
    <mergeCell ref="K30:L30"/>
    <mergeCell ref="G29:H29"/>
    <mergeCell ref="Q29:R29"/>
    <mergeCell ref="C28:D28"/>
    <mergeCell ref="E28:F28"/>
    <mergeCell ref="G28:H28"/>
    <mergeCell ref="K28:L28"/>
    <mergeCell ref="K29:L29"/>
    <mergeCell ref="K25:L25"/>
    <mergeCell ref="C27:D27"/>
    <mergeCell ref="E27:F27"/>
    <mergeCell ref="G27:H27"/>
    <mergeCell ref="K27:L27"/>
    <mergeCell ref="C26:D26"/>
    <mergeCell ref="E26:F26"/>
    <mergeCell ref="G26:H26"/>
    <mergeCell ref="K26:L26"/>
    <mergeCell ref="C25:D25"/>
    <mergeCell ref="K24:L24"/>
    <mergeCell ref="Q23:R23"/>
    <mergeCell ref="Q24:R24"/>
    <mergeCell ref="N23:O23"/>
    <mergeCell ref="K23:L23"/>
    <mergeCell ref="Q26:R26"/>
    <mergeCell ref="Q25:R25"/>
    <mergeCell ref="N24:O24"/>
    <mergeCell ref="N25:O25"/>
    <mergeCell ref="N26:O26"/>
    <mergeCell ref="E25:F25"/>
    <mergeCell ref="G25:H25"/>
    <mergeCell ref="C23:D23"/>
    <mergeCell ref="E23:F23"/>
    <mergeCell ref="G23:H23"/>
    <mergeCell ref="C24:D24"/>
    <mergeCell ref="E24:F24"/>
    <mergeCell ref="G24:H24"/>
    <mergeCell ref="C21:D21"/>
    <mergeCell ref="E21:F21"/>
    <mergeCell ref="G21:H21"/>
    <mergeCell ref="C22:D22"/>
    <mergeCell ref="E22:F22"/>
    <mergeCell ref="G22:H22"/>
    <mergeCell ref="K21:L21"/>
    <mergeCell ref="K19:L19"/>
    <mergeCell ref="Q21:R21"/>
    <mergeCell ref="N20:O20"/>
    <mergeCell ref="N21:O21"/>
    <mergeCell ref="Q22:R22"/>
    <mergeCell ref="K22:L22"/>
    <mergeCell ref="N22:O22"/>
    <mergeCell ref="C19:D19"/>
    <mergeCell ref="E19:F19"/>
    <mergeCell ref="G19:H19"/>
    <mergeCell ref="Q19:R19"/>
    <mergeCell ref="N19:O19"/>
    <mergeCell ref="C20:D20"/>
    <mergeCell ref="E20:F20"/>
    <mergeCell ref="G20:H20"/>
    <mergeCell ref="K20:L20"/>
    <mergeCell ref="Q20:R20"/>
    <mergeCell ref="E18:F18"/>
    <mergeCell ref="G18:H18"/>
    <mergeCell ref="C17:H17"/>
    <mergeCell ref="K17:L18"/>
    <mergeCell ref="I17:J17"/>
    <mergeCell ref="N17:P17"/>
    <mergeCell ref="N18:O18"/>
    <mergeCell ref="A11:R11"/>
    <mergeCell ref="B12:C12"/>
    <mergeCell ref="O12:R12"/>
    <mergeCell ref="B13:C13"/>
    <mergeCell ref="O13:R13"/>
    <mergeCell ref="F13:K13"/>
    <mergeCell ref="N27:O27"/>
    <mergeCell ref="N28:O28"/>
    <mergeCell ref="N30:O30"/>
    <mergeCell ref="N29:O29"/>
    <mergeCell ref="A16:A18"/>
    <mergeCell ref="B16:L16"/>
    <mergeCell ref="N16:R16"/>
    <mergeCell ref="B17:B18"/>
    <mergeCell ref="Q17:R18"/>
    <mergeCell ref="C18:D18"/>
    <mergeCell ref="J40:L41"/>
    <mergeCell ref="J45:L45"/>
    <mergeCell ref="J46:L46"/>
    <mergeCell ref="J47:L47"/>
    <mergeCell ref="J42:L42"/>
    <mergeCell ref="J43:L43"/>
    <mergeCell ref="M40:O41"/>
    <mergeCell ref="P40:R41"/>
    <mergeCell ref="J48:L48"/>
    <mergeCell ref="J49:L49"/>
    <mergeCell ref="J44:L44"/>
    <mergeCell ref="M42:O42"/>
    <mergeCell ref="P42:R42"/>
    <mergeCell ref="P43:R43"/>
    <mergeCell ref="P44:R44"/>
    <mergeCell ref="P45:R45"/>
  </mergeCells>
  <dataValidations count="4">
    <dataValidation allowBlank="1" showInputMessage="1" showErrorMessage="1" imeMode="off" sqref="B12:D12 M42:R50 N19:N31 A42:B49 A37:M37 B4:B7 E19:L31 B19:B31 C31:D31 O12:R12 A19:A30 G43:G50 O37:R37 F42:F50 H42:J50 P19:R31"/>
    <dataValidation allowBlank="1" showInputMessage="1" showErrorMessage="1" imeMode="on" sqref="B13:D13 C42:E49 O13:R13"/>
    <dataValidation allowBlank="1" showInputMessage="1" showErrorMessage="1" promptTitle="入力不要欄" prompt="通常サービス欄及び食費・居住費欄に入力してください。" imeMode="off" sqref="C19:D30"/>
    <dataValidation allowBlank="1" showInputMessage="1" showErrorMessage="1" promptTitle="編集厳禁" prompt="当該着色部分については、ドロップダウンボックスの他、請求額計算等においても参照しているため「編集厳禁!!」" sqref="S8:S15 S1:U7 U10:U11"/>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68" r:id="rId3"/>
  <legacyDrawing r:id="rId2"/>
</worksheet>
</file>

<file path=xl/worksheets/sheet3.xml><?xml version="1.0" encoding="utf-8"?>
<worksheet xmlns="http://schemas.openxmlformats.org/spreadsheetml/2006/main" xmlns:r="http://schemas.openxmlformats.org/officeDocument/2006/relationships">
  <sheetPr codeName="Sheet16">
    <tabColor rgb="FFFF0000"/>
    <pageSetUpPr fitToPage="1"/>
  </sheetPr>
  <dimension ref="A1:N53"/>
  <sheetViews>
    <sheetView view="pageBreakPreview" zoomScaleNormal="85" zoomScaleSheetLayoutView="100"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114"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 "&amp;'別添１'!B4&amp;"年４月分軽減対象者一覧表"</f>
        <v>令和 3年４月分軽減対象者一覧表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5"/>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115"/>
      <c r="D10" s="63"/>
      <c r="E10" s="101"/>
      <c r="F10" s="102"/>
      <c r="G10" s="103"/>
      <c r="H10" s="64" t="s">
        <v>78</v>
      </c>
      <c r="I10" s="64" t="s">
        <v>78</v>
      </c>
      <c r="J10" s="64" t="s">
        <v>78</v>
      </c>
      <c r="K10" s="64" t="s">
        <v>78</v>
      </c>
      <c r="L10" s="63"/>
      <c r="M10" s="141"/>
      <c r="N10" s="65"/>
    </row>
    <row r="11" spans="2:14" ht="22.5" customHeight="1">
      <c r="B11" s="66">
        <v>1</v>
      </c>
      <c r="C11" s="116" t="s">
        <v>114</v>
      </c>
      <c r="D11" s="79" t="s">
        <v>112</v>
      </c>
      <c r="E11" s="80">
        <v>25</v>
      </c>
      <c r="F11" s="92" t="s">
        <v>79</v>
      </c>
      <c r="G11" s="93">
        <v>100</v>
      </c>
      <c r="H11" s="108">
        <v>30000</v>
      </c>
      <c r="I11" s="108">
        <v>9000</v>
      </c>
      <c r="J11" s="108">
        <v>9000</v>
      </c>
      <c r="K11" s="149">
        <f>IF(ISBLANK(C11),"",(ROUNDDOWN((H11+I11+J11)*E11/100,0)))</f>
        <v>12000</v>
      </c>
      <c r="L11" s="89">
        <v>1</v>
      </c>
      <c r="M11" s="142"/>
      <c r="N11" s="68"/>
    </row>
    <row r="12" spans="2:14" ht="22.5" customHeight="1">
      <c r="B12" s="69">
        <v>2</v>
      </c>
      <c r="C12" s="117" t="s">
        <v>113</v>
      </c>
      <c r="D12" s="82" t="s">
        <v>115</v>
      </c>
      <c r="E12" s="83">
        <v>25</v>
      </c>
      <c r="F12" s="94" t="s">
        <v>66</v>
      </c>
      <c r="G12" s="95">
        <v>100</v>
      </c>
      <c r="H12" s="109">
        <v>20000</v>
      </c>
      <c r="I12" s="109">
        <v>9000</v>
      </c>
      <c r="J12" s="109">
        <v>9000</v>
      </c>
      <c r="K12" s="110">
        <f>IF(ISBLANK(C12),"",(ROUNDDOWN((H12+I12+J12)*E12/100,0)))</f>
        <v>9500</v>
      </c>
      <c r="L12" s="90"/>
      <c r="M12" s="143"/>
      <c r="N12" s="70"/>
    </row>
    <row r="13" spans="2:14" ht="22.5" customHeight="1">
      <c r="B13" s="69">
        <v>3</v>
      </c>
      <c r="C13" s="117" t="s">
        <v>119</v>
      </c>
      <c r="D13" s="82" t="s">
        <v>116</v>
      </c>
      <c r="E13" s="83">
        <v>100</v>
      </c>
      <c r="F13" s="94" t="s">
        <v>66</v>
      </c>
      <c r="G13" s="95">
        <v>100</v>
      </c>
      <c r="H13" s="109">
        <v>0</v>
      </c>
      <c r="I13" s="109">
        <v>9000</v>
      </c>
      <c r="J13" s="109">
        <v>0</v>
      </c>
      <c r="K13" s="110">
        <f aca="true" t="shared" si="0" ref="K13:K40">IF(ISBLANK(C13),"",(ROUNDDOWN((H13+I13+J13)*E13/100,0)))</f>
        <v>9000</v>
      </c>
      <c r="L13" s="90"/>
      <c r="M13" s="143">
        <v>1</v>
      </c>
      <c r="N13" s="70"/>
    </row>
    <row r="14" spans="2:14" ht="22.5" customHeight="1">
      <c r="B14" s="69">
        <v>4</v>
      </c>
      <c r="C14" s="117"/>
      <c r="D14" s="82"/>
      <c r="E14" s="83"/>
      <c r="F14" s="94" t="s">
        <v>66</v>
      </c>
      <c r="G14" s="95">
        <v>100</v>
      </c>
      <c r="H14" s="109"/>
      <c r="I14" s="109"/>
      <c r="J14" s="109"/>
      <c r="K14" s="110">
        <f t="shared" si="0"/>
      </c>
      <c r="L14" s="90"/>
      <c r="M14" s="143"/>
      <c r="N14" s="70"/>
    </row>
    <row r="15" spans="2:14" ht="22.5" customHeight="1">
      <c r="B15" s="69">
        <v>5</v>
      </c>
      <c r="C15" s="117"/>
      <c r="D15" s="82"/>
      <c r="E15" s="83"/>
      <c r="F15" s="94" t="s">
        <v>66</v>
      </c>
      <c r="G15" s="95">
        <v>100</v>
      </c>
      <c r="H15" s="109"/>
      <c r="I15" s="109"/>
      <c r="J15" s="109"/>
      <c r="K15" s="110">
        <f t="shared" si="0"/>
      </c>
      <c r="L15" s="90"/>
      <c r="M15" s="143"/>
      <c r="N15" s="70"/>
    </row>
    <row r="16" spans="2:14" ht="22.5" customHeight="1">
      <c r="B16" s="69">
        <v>6</v>
      </c>
      <c r="C16" s="117"/>
      <c r="D16" s="82"/>
      <c r="E16" s="83"/>
      <c r="F16" s="94" t="s">
        <v>66</v>
      </c>
      <c r="G16" s="95">
        <v>100</v>
      </c>
      <c r="H16" s="109"/>
      <c r="I16" s="109"/>
      <c r="J16" s="109"/>
      <c r="K16" s="110">
        <f t="shared" si="0"/>
      </c>
      <c r="L16" s="90"/>
      <c r="M16" s="143"/>
      <c r="N16" s="70"/>
    </row>
    <row r="17" spans="2:14" ht="22.5" customHeight="1">
      <c r="B17" s="69">
        <v>7</v>
      </c>
      <c r="C17" s="117"/>
      <c r="D17" s="82"/>
      <c r="E17" s="83"/>
      <c r="F17" s="94" t="s">
        <v>66</v>
      </c>
      <c r="G17" s="95">
        <v>100</v>
      </c>
      <c r="H17" s="109"/>
      <c r="I17" s="109"/>
      <c r="J17" s="109"/>
      <c r="K17" s="110">
        <f t="shared" si="0"/>
      </c>
      <c r="L17" s="90"/>
      <c r="M17" s="143"/>
      <c r="N17" s="70"/>
    </row>
    <row r="18" spans="2:14" ht="22.5" customHeight="1">
      <c r="B18" s="69">
        <v>8</v>
      </c>
      <c r="C18" s="117"/>
      <c r="D18" s="82"/>
      <c r="E18" s="83"/>
      <c r="F18" s="94" t="s">
        <v>66</v>
      </c>
      <c r="G18" s="95">
        <v>100</v>
      </c>
      <c r="H18" s="109"/>
      <c r="I18" s="109"/>
      <c r="J18" s="109"/>
      <c r="K18" s="110">
        <f t="shared" si="0"/>
      </c>
      <c r="L18" s="90"/>
      <c r="M18" s="143"/>
      <c r="N18" s="70"/>
    </row>
    <row r="19" spans="2:14" ht="22.5" customHeight="1">
      <c r="B19" s="69">
        <v>9</v>
      </c>
      <c r="C19" s="117"/>
      <c r="D19" s="82"/>
      <c r="E19" s="83"/>
      <c r="F19" s="94" t="s">
        <v>66</v>
      </c>
      <c r="G19" s="95">
        <v>100</v>
      </c>
      <c r="H19" s="109"/>
      <c r="I19" s="109"/>
      <c r="J19" s="109"/>
      <c r="K19" s="110">
        <f t="shared" si="0"/>
      </c>
      <c r="L19" s="90"/>
      <c r="M19" s="143"/>
      <c r="N19" s="70"/>
    </row>
    <row r="20" spans="2:14" ht="22.5" customHeight="1">
      <c r="B20" s="69">
        <v>10</v>
      </c>
      <c r="C20" s="117"/>
      <c r="D20" s="82"/>
      <c r="E20" s="83"/>
      <c r="F20" s="94" t="s">
        <v>66</v>
      </c>
      <c r="G20" s="95">
        <v>100</v>
      </c>
      <c r="H20" s="109"/>
      <c r="I20" s="109"/>
      <c r="J20" s="109"/>
      <c r="K20" s="110">
        <f t="shared" si="0"/>
      </c>
      <c r="L20" s="90"/>
      <c r="M20" s="143"/>
      <c r="N20" s="70"/>
    </row>
    <row r="21" spans="2:14" ht="22.5" customHeight="1">
      <c r="B21" s="69">
        <v>11</v>
      </c>
      <c r="C21" s="117"/>
      <c r="D21" s="82"/>
      <c r="E21" s="83"/>
      <c r="F21" s="94" t="s">
        <v>66</v>
      </c>
      <c r="G21" s="95">
        <v>100</v>
      </c>
      <c r="H21" s="109"/>
      <c r="I21" s="109"/>
      <c r="J21" s="109"/>
      <c r="K21" s="110">
        <f t="shared" si="0"/>
      </c>
      <c r="L21" s="90"/>
      <c r="M21" s="143"/>
      <c r="N21" s="70"/>
    </row>
    <row r="22" spans="2:14" ht="22.5" customHeight="1">
      <c r="B22" s="69">
        <v>12</v>
      </c>
      <c r="C22" s="117"/>
      <c r="D22" s="82"/>
      <c r="E22" s="83"/>
      <c r="F22" s="94" t="s">
        <v>66</v>
      </c>
      <c r="G22" s="95">
        <v>100</v>
      </c>
      <c r="H22" s="109"/>
      <c r="I22" s="109"/>
      <c r="J22" s="109"/>
      <c r="K22" s="110">
        <f t="shared" si="0"/>
      </c>
      <c r="L22" s="90"/>
      <c r="M22" s="143"/>
      <c r="N22" s="70"/>
    </row>
    <row r="23" spans="2:14" ht="22.5" customHeight="1">
      <c r="B23" s="69">
        <v>13</v>
      </c>
      <c r="C23" s="117"/>
      <c r="D23" s="82"/>
      <c r="E23" s="83"/>
      <c r="F23" s="94" t="s">
        <v>66</v>
      </c>
      <c r="G23" s="95">
        <v>100</v>
      </c>
      <c r="H23" s="109"/>
      <c r="I23" s="109"/>
      <c r="J23" s="109"/>
      <c r="K23" s="110">
        <f t="shared" si="0"/>
      </c>
      <c r="L23" s="90"/>
      <c r="M23" s="143"/>
      <c r="N23" s="70"/>
    </row>
    <row r="24" spans="2:14" ht="22.5" customHeight="1">
      <c r="B24" s="69">
        <v>14</v>
      </c>
      <c r="C24" s="117"/>
      <c r="D24" s="82"/>
      <c r="E24" s="83"/>
      <c r="F24" s="94" t="s">
        <v>66</v>
      </c>
      <c r="G24" s="95">
        <v>100</v>
      </c>
      <c r="H24" s="109"/>
      <c r="I24" s="109"/>
      <c r="J24" s="109"/>
      <c r="K24" s="110">
        <f t="shared" si="0"/>
      </c>
      <c r="L24" s="90"/>
      <c r="M24" s="143"/>
      <c r="N24" s="70"/>
    </row>
    <row r="25" spans="2:14" ht="22.5" customHeight="1">
      <c r="B25" s="69">
        <v>15</v>
      </c>
      <c r="C25" s="117"/>
      <c r="D25" s="82"/>
      <c r="E25" s="83"/>
      <c r="F25" s="94" t="s">
        <v>66</v>
      </c>
      <c r="G25" s="95">
        <v>100</v>
      </c>
      <c r="H25" s="109"/>
      <c r="I25" s="109"/>
      <c r="J25" s="109"/>
      <c r="K25" s="110">
        <f t="shared" si="0"/>
      </c>
      <c r="L25" s="90"/>
      <c r="M25" s="143"/>
      <c r="N25" s="70"/>
    </row>
    <row r="26" spans="2:14" ht="22.5" customHeight="1">
      <c r="B26" s="69">
        <v>16</v>
      </c>
      <c r="C26" s="117"/>
      <c r="D26" s="82"/>
      <c r="E26" s="83"/>
      <c r="F26" s="94" t="s">
        <v>66</v>
      </c>
      <c r="G26" s="95">
        <v>100</v>
      </c>
      <c r="H26" s="109"/>
      <c r="I26" s="109"/>
      <c r="J26" s="109"/>
      <c r="K26" s="110">
        <f t="shared" si="0"/>
      </c>
      <c r="L26" s="90"/>
      <c r="M26" s="143"/>
      <c r="N26" s="70"/>
    </row>
    <row r="27" spans="2:14" ht="22.5" customHeight="1">
      <c r="B27" s="69">
        <v>17</v>
      </c>
      <c r="C27" s="117"/>
      <c r="D27" s="82"/>
      <c r="E27" s="83"/>
      <c r="F27" s="94" t="s">
        <v>66</v>
      </c>
      <c r="G27" s="95">
        <v>100</v>
      </c>
      <c r="H27" s="109"/>
      <c r="I27" s="109"/>
      <c r="J27" s="109"/>
      <c r="K27" s="110">
        <f t="shared" si="0"/>
      </c>
      <c r="L27" s="90"/>
      <c r="M27" s="143"/>
      <c r="N27" s="70"/>
    </row>
    <row r="28" spans="2:14" ht="22.5" customHeight="1">
      <c r="B28" s="69">
        <v>18</v>
      </c>
      <c r="C28" s="117"/>
      <c r="D28" s="82"/>
      <c r="E28" s="83"/>
      <c r="F28" s="94" t="s">
        <v>66</v>
      </c>
      <c r="G28" s="95">
        <v>100</v>
      </c>
      <c r="H28" s="109"/>
      <c r="I28" s="109"/>
      <c r="J28" s="109"/>
      <c r="K28" s="110">
        <f t="shared" si="0"/>
      </c>
      <c r="L28" s="90"/>
      <c r="M28" s="143"/>
      <c r="N28" s="70"/>
    </row>
    <row r="29" spans="2:14" ht="22.5" customHeight="1">
      <c r="B29" s="69">
        <v>19</v>
      </c>
      <c r="C29" s="117"/>
      <c r="D29" s="82"/>
      <c r="E29" s="83"/>
      <c r="F29" s="94" t="s">
        <v>66</v>
      </c>
      <c r="G29" s="95">
        <v>100</v>
      </c>
      <c r="H29" s="109"/>
      <c r="I29" s="109"/>
      <c r="J29" s="109"/>
      <c r="K29" s="110">
        <f t="shared" si="0"/>
      </c>
      <c r="L29" s="90"/>
      <c r="M29" s="143"/>
      <c r="N29" s="70"/>
    </row>
    <row r="30" spans="2:14" ht="22.5" customHeight="1">
      <c r="B30" s="69">
        <v>20</v>
      </c>
      <c r="C30" s="117"/>
      <c r="D30" s="82"/>
      <c r="E30" s="83"/>
      <c r="F30" s="94" t="s">
        <v>66</v>
      </c>
      <c r="G30" s="95">
        <v>100</v>
      </c>
      <c r="H30" s="109"/>
      <c r="I30" s="109"/>
      <c r="J30" s="109"/>
      <c r="K30" s="110">
        <f t="shared" si="0"/>
      </c>
      <c r="L30" s="90"/>
      <c r="M30" s="143"/>
      <c r="N30" s="70"/>
    </row>
    <row r="31" spans="2:14" ht="22.5" customHeight="1">
      <c r="B31" s="69">
        <v>21</v>
      </c>
      <c r="C31" s="117"/>
      <c r="D31" s="82"/>
      <c r="E31" s="83"/>
      <c r="F31" s="94" t="s">
        <v>66</v>
      </c>
      <c r="G31" s="95">
        <v>100</v>
      </c>
      <c r="H31" s="109"/>
      <c r="I31" s="109"/>
      <c r="J31" s="109"/>
      <c r="K31" s="110">
        <f t="shared" si="0"/>
      </c>
      <c r="L31" s="90"/>
      <c r="M31" s="143"/>
      <c r="N31" s="70"/>
    </row>
    <row r="32" spans="2:14" ht="22.5" customHeight="1">
      <c r="B32" s="69">
        <v>22</v>
      </c>
      <c r="C32" s="117"/>
      <c r="D32" s="82"/>
      <c r="E32" s="83"/>
      <c r="F32" s="94" t="s">
        <v>66</v>
      </c>
      <c r="G32" s="95">
        <v>100</v>
      </c>
      <c r="H32" s="109"/>
      <c r="I32" s="109"/>
      <c r="J32" s="109"/>
      <c r="K32" s="110">
        <f t="shared" si="0"/>
      </c>
      <c r="L32" s="90"/>
      <c r="M32" s="143"/>
      <c r="N32" s="70"/>
    </row>
    <row r="33" spans="2:14" ht="22.5" customHeight="1">
      <c r="B33" s="69">
        <v>23</v>
      </c>
      <c r="C33" s="117"/>
      <c r="D33" s="82"/>
      <c r="E33" s="83"/>
      <c r="F33" s="94" t="s">
        <v>66</v>
      </c>
      <c r="G33" s="95">
        <v>100</v>
      </c>
      <c r="H33" s="109"/>
      <c r="I33" s="109"/>
      <c r="J33" s="109"/>
      <c r="K33" s="110">
        <f t="shared" si="0"/>
      </c>
      <c r="L33" s="90"/>
      <c r="M33" s="143"/>
      <c r="N33" s="70"/>
    </row>
    <row r="34" spans="2:14" ht="22.5" customHeight="1">
      <c r="B34" s="69">
        <v>24</v>
      </c>
      <c r="C34" s="117"/>
      <c r="D34" s="82"/>
      <c r="E34" s="83"/>
      <c r="F34" s="94" t="s">
        <v>66</v>
      </c>
      <c r="G34" s="95">
        <v>100</v>
      </c>
      <c r="H34" s="109"/>
      <c r="I34" s="109"/>
      <c r="J34" s="109"/>
      <c r="K34" s="110">
        <f t="shared" si="0"/>
      </c>
      <c r="L34" s="90"/>
      <c r="M34" s="143"/>
      <c r="N34" s="70"/>
    </row>
    <row r="35" spans="2:14" ht="22.5" customHeight="1">
      <c r="B35" s="69">
        <v>25</v>
      </c>
      <c r="C35" s="117"/>
      <c r="D35" s="82"/>
      <c r="E35" s="83"/>
      <c r="F35" s="94" t="s">
        <v>66</v>
      </c>
      <c r="G35" s="95">
        <v>100</v>
      </c>
      <c r="H35" s="109"/>
      <c r="I35" s="109"/>
      <c r="J35" s="109"/>
      <c r="K35" s="110">
        <f t="shared" si="0"/>
      </c>
      <c r="L35" s="90"/>
      <c r="M35" s="143"/>
      <c r="N35" s="70"/>
    </row>
    <row r="36" spans="2:14" ht="22.5" customHeight="1">
      <c r="B36" s="69">
        <v>26</v>
      </c>
      <c r="C36" s="117"/>
      <c r="D36" s="82"/>
      <c r="E36" s="83"/>
      <c r="F36" s="94" t="s">
        <v>66</v>
      </c>
      <c r="G36" s="95">
        <v>100</v>
      </c>
      <c r="H36" s="109"/>
      <c r="I36" s="109"/>
      <c r="J36" s="109"/>
      <c r="K36" s="110">
        <f t="shared" si="0"/>
      </c>
      <c r="L36" s="90"/>
      <c r="M36" s="143"/>
      <c r="N36" s="70"/>
    </row>
    <row r="37" spans="2:14" ht="22.5" customHeight="1">
      <c r="B37" s="69">
        <v>27</v>
      </c>
      <c r="C37" s="117"/>
      <c r="D37" s="82"/>
      <c r="E37" s="83"/>
      <c r="F37" s="94" t="s">
        <v>66</v>
      </c>
      <c r="G37" s="95">
        <v>100</v>
      </c>
      <c r="H37" s="109"/>
      <c r="I37" s="109"/>
      <c r="J37" s="109"/>
      <c r="K37" s="110">
        <f t="shared" si="0"/>
      </c>
      <c r="L37" s="90"/>
      <c r="M37" s="143"/>
      <c r="N37" s="70"/>
    </row>
    <row r="38" spans="2:14" ht="22.5" customHeight="1">
      <c r="B38" s="69">
        <v>28</v>
      </c>
      <c r="C38" s="117"/>
      <c r="D38" s="82"/>
      <c r="E38" s="83"/>
      <c r="F38" s="94" t="s">
        <v>66</v>
      </c>
      <c r="G38" s="95">
        <v>100</v>
      </c>
      <c r="H38" s="109"/>
      <c r="I38" s="109"/>
      <c r="J38" s="109"/>
      <c r="K38" s="110">
        <f t="shared" si="0"/>
      </c>
      <c r="L38" s="90"/>
      <c r="M38" s="143"/>
      <c r="N38" s="70"/>
    </row>
    <row r="39" spans="2:14" ht="22.5" customHeight="1">
      <c r="B39" s="69">
        <v>29</v>
      </c>
      <c r="C39" s="117"/>
      <c r="D39" s="82"/>
      <c r="E39" s="83"/>
      <c r="F39" s="94" t="s">
        <v>66</v>
      </c>
      <c r="G39" s="95">
        <v>100</v>
      </c>
      <c r="H39" s="109"/>
      <c r="I39" s="109"/>
      <c r="J39" s="109"/>
      <c r="K39" s="110">
        <f t="shared" si="0"/>
      </c>
      <c r="L39" s="90"/>
      <c r="M39" s="143"/>
      <c r="N39" s="70"/>
    </row>
    <row r="40" spans="2:14" ht="22.5" customHeight="1" thickBot="1">
      <c r="B40" s="71">
        <v>30</v>
      </c>
      <c r="C40" s="118"/>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50000</v>
      </c>
      <c r="I41" s="112">
        <f>SUM(I11:I40)</f>
        <v>27000</v>
      </c>
      <c r="J41" s="112">
        <f>SUM(J11:J40)</f>
        <v>18000</v>
      </c>
      <c r="K41" s="113">
        <f>SUM(K11:K40)</f>
        <v>30500</v>
      </c>
      <c r="L41" s="73"/>
      <c r="M41" s="145"/>
      <c r="N41" s="74"/>
    </row>
    <row r="42" spans="2:14" ht="22.5" customHeight="1" thickBot="1">
      <c r="B42" s="105" t="s">
        <v>85</v>
      </c>
      <c r="C42" s="104"/>
      <c r="D42" s="104"/>
      <c r="E42" s="104"/>
      <c r="F42" s="104"/>
      <c r="G42" s="104"/>
      <c r="H42" s="106"/>
      <c r="I42" s="106"/>
      <c r="J42" s="106"/>
      <c r="K42" s="107"/>
      <c r="L42" s="75"/>
      <c r="M42" s="75"/>
      <c r="N42" s="75"/>
    </row>
    <row r="43" spans="2:10" ht="22.5" customHeight="1">
      <c r="B43" s="307" t="s">
        <v>86</v>
      </c>
      <c r="C43" s="308"/>
      <c r="D43" s="309" t="s">
        <v>87</v>
      </c>
      <c r="E43" s="310"/>
      <c r="F43" s="310"/>
      <c r="G43" s="309" t="s">
        <v>88</v>
      </c>
      <c r="H43" s="310"/>
      <c r="I43" s="311" t="s">
        <v>89</v>
      </c>
      <c r="J43" s="312"/>
    </row>
    <row r="44" spans="2:10" ht="22.5" customHeight="1" thickBot="1">
      <c r="B44" s="295">
        <v>350000</v>
      </c>
      <c r="C44" s="296"/>
      <c r="D44" s="297">
        <v>140000</v>
      </c>
      <c r="E44" s="298"/>
      <c r="F44" s="298"/>
      <c r="G44" s="297">
        <v>200000</v>
      </c>
      <c r="H44" s="298"/>
      <c r="I44" s="299">
        <f>SUM(B44:H44)</f>
        <v>690000</v>
      </c>
      <c r="J44" s="300"/>
    </row>
    <row r="45" spans="2:10" s="151" customFormat="1" ht="13.5" customHeight="1">
      <c r="B45" s="106"/>
      <c r="C45" s="106"/>
      <c r="D45" s="106"/>
      <c r="E45" s="106"/>
      <c r="F45" s="106"/>
      <c r="G45" s="106"/>
      <c r="H45" s="106"/>
      <c r="I45" s="106"/>
      <c r="J45" s="106"/>
    </row>
    <row r="46" ht="13.5">
      <c r="B46" s="50" t="s">
        <v>81</v>
      </c>
    </row>
    <row r="47" ht="13.5">
      <c r="B47" s="50" t="s">
        <v>84</v>
      </c>
    </row>
    <row r="48" ht="13.5">
      <c r="B48" s="50" t="s">
        <v>100</v>
      </c>
    </row>
    <row r="49" ht="13.5">
      <c r="B49" s="50" t="s">
        <v>107</v>
      </c>
    </row>
    <row r="50" ht="13.5">
      <c r="B50" s="50" t="s">
        <v>108</v>
      </c>
    </row>
    <row r="51" spans="2:3" ht="13.5">
      <c r="B51" s="50" t="s">
        <v>105</v>
      </c>
      <c r="C51" s="104"/>
    </row>
    <row r="52" spans="2:7" ht="13.5">
      <c r="B52" s="50" t="s">
        <v>106</v>
      </c>
      <c r="D52" s="76"/>
      <c r="E52" s="76"/>
      <c r="F52" s="76"/>
      <c r="G52" s="76"/>
    </row>
    <row r="53" ht="13.5">
      <c r="B53" s="50" t="s">
        <v>90</v>
      </c>
    </row>
  </sheetData>
  <sheetProtection/>
  <mergeCells count="17">
    <mergeCell ref="B44:C44"/>
    <mergeCell ref="D44:F44"/>
    <mergeCell ref="G44:H44"/>
    <mergeCell ref="I44:J44"/>
    <mergeCell ref="E9:G9"/>
    <mergeCell ref="B41:G41"/>
    <mergeCell ref="B43:C43"/>
    <mergeCell ref="D43:F43"/>
    <mergeCell ref="G43:H43"/>
    <mergeCell ref="I43:J43"/>
    <mergeCell ref="B2:N2"/>
    <mergeCell ref="I4:J4"/>
    <mergeCell ref="K4:N4"/>
    <mergeCell ref="I5:J5"/>
    <mergeCell ref="K5:N5"/>
    <mergeCell ref="I6:J6"/>
    <mergeCell ref="K6:N6"/>
  </mergeCells>
  <dataValidations count="2">
    <dataValidation allowBlank="1" showInputMessage="1" showErrorMessage="1" imeMode="on" sqref="L11:N40 K4:K6 D11:D40"/>
    <dataValidation allowBlank="1" showInputMessage="1" showErrorMessage="1" imeMode="off" sqref="E11:E40 C11:C40 H11:K42"/>
  </dataValidations>
  <printOptions/>
  <pageMargins left="0.75" right="0.75" top="1" bottom="1" header="0.512" footer="0.512"/>
  <pageSetup fitToHeight="1" fitToWidth="1" horizontalDpi="300" verticalDpi="300" orientation="portrait" paperSize="9" scale="72"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N53"/>
  <sheetViews>
    <sheetView view="pageBreakPreview" zoomScaleNormal="85" zoomScaleSheetLayoutView="100" zoomScalePageLayoutView="0" workbookViewId="0" topLeftCell="A1">
      <selection activeCell="C21" sqref="C21"/>
    </sheetView>
  </sheetViews>
  <sheetFormatPr defaultColWidth="9.00390625" defaultRowHeight="13.5"/>
  <cols>
    <col min="1" max="1" width="2.125" style="50" customWidth="1"/>
    <col min="2" max="2" width="4.75390625" style="50" customWidth="1"/>
    <col min="3" max="3" width="13.625" style="114"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"令和"&amp;'別添１'!B4&amp;"年４月分軽減対象者一覧表"</f>
        <v>令和3年４月分軽減対象者一覧表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5"/>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115"/>
      <c r="D10" s="63"/>
      <c r="E10" s="101"/>
      <c r="F10" s="102"/>
      <c r="G10" s="103"/>
      <c r="H10" s="64" t="s">
        <v>78</v>
      </c>
      <c r="I10" s="64" t="s">
        <v>78</v>
      </c>
      <c r="J10" s="64" t="s">
        <v>78</v>
      </c>
      <c r="K10" s="64" t="s">
        <v>78</v>
      </c>
      <c r="L10" s="63"/>
      <c r="M10" s="141"/>
      <c r="N10" s="65"/>
    </row>
    <row r="11" spans="2:14" ht="22.5" customHeight="1">
      <c r="B11" s="66">
        <v>1</v>
      </c>
      <c r="C11" s="116"/>
      <c r="D11" s="79"/>
      <c r="E11" s="80"/>
      <c r="F11" s="92"/>
      <c r="G11" s="93">
        <v>100</v>
      </c>
      <c r="H11" s="108"/>
      <c r="I11" s="108"/>
      <c r="J11" s="108"/>
      <c r="K11" s="149">
        <f>IF(ISBLANK(C11),"",(ROUNDDOWN((H11+I11+J11)*E11/100,0)))</f>
      </c>
      <c r="L11" s="89"/>
      <c r="M11" s="142"/>
      <c r="N11" s="68"/>
    </row>
    <row r="12" spans="2:14" ht="22.5" customHeight="1">
      <c r="B12" s="69">
        <v>2</v>
      </c>
      <c r="C12" s="117"/>
      <c r="D12" s="82"/>
      <c r="E12" s="83"/>
      <c r="F12" s="94"/>
      <c r="G12" s="95">
        <v>100</v>
      </c>
      <c r="H12" s="109"/>
      <c r="I12" s="109"/>
      <c r="J12" s="109"/>
      <c r="K12" s="110">
        <f>IF(ISBLANK(C12),"",(ROUNDDOWN((H12+I12+J12)*E12/100,0)))</f>
      </c>
      <c r="L12" s="90"/>
      <c r="M12" s="143"/>
      <c r="N12" s="70"/>
    </row>
    <row r="13" spans="2:14" ht="22.5" customHeight="1">
      <c r="B13" s="69">
        <v>3</v>
      </c>
      <c r="C13" s="117"/>
      <c r="D13" s="82"/>
      <c r="E13" s="83"/>
      <c r="F13" s="94"/>
      <c r="G13" s="95">
        <v>100</v>
      </c>
      <c r="H13" s="109"/>
      <c r="I13" s="109"/>
      <c r="J13" s="109"/>
      <c r="K13" s="110">
        <f aca="true" t="shared" si="0" ref="K13:K40">IF(ISBLANK(C13),"",(ROUNDDOWN((H13+I13+J13)*E13/100,0)))</f>
      </c>
      <c r="L13" s="90"/>
      <c r="M13" s="143"/>
      <c r="N13" s="70"/>
    </row>
    <row r="14" spans="2:14" ht="22.5" customHeight="1">
      <c r="B14" s="69">
        <v>4</v>
      </c>
      <c r="C14" s="117"/>
      <c r="D14" s="82"/>
      <c r="E14" s="83"/>
      <c r="F14" s="94" t="s">
        <v>66</v>
      </c>
      <c r="G14" s="95">
        <v>100</v>
      </c>
      <c r="H14" s="109"/>
      <c r="I14" s="109"/>
      <c r="J14" s="109"/>
      <c r="K14" s="110">
        <f t="shared" si="0"/>
      </c>
      <c r="L14" s="90"/>
      <c r="M14" s="143"/>
      <c r="N14" s="70"/>
    </row>
    <row r="15" spans="2:14" ht="22.5" customHeight="1">
      <c r="B15" s="69">
        <v>5</v>
      </c>
      <c r="C15" s="117"/>
      <c r="D15" s="82"/>
      <c r="E15" s="83"/>
      <c r="F15" s="94" t="s">
        <v>66</v>
      </c>
      <c r="G15" s="95">
        <v>100</v>
      </c>
      <c r="H15" s="109"/>
      <c r="I15" s="109"/>
      <c r="J15" s="109"/>
      <c r="K15" s="110">
        <f t="shared" si="0"/>
      </c>
      <c r="L15" s="90"/>
      <c r="M15" s="143"/>
      <c r="N15" s="70"/>
    </row>
    <row r="16" spans="2:14" ht="22.5" customHeight="1">
      <c r="B16" s="69">
        <v>6</v>
      </c>
      <c r="C16" s="117"/>
      <c r="D16" s="82"/>
      <c r="E16" s="83"/>
      <c r="F16" s="94" t="s">
        <v>66</v>
      </c>
      <c r="G16" s="95">
        <v>100</v>
      </c>
      <c r="H16" s="109"/>
      <c r="I16" s="109"/>
      <c r="J16" s="109"/>
      <c r="K16" s="110">
        <f t="shared" si="0"/>
      </c>
      <c r="L16" s="90"/>
      <c r="M16" s="143"/>
      <c r="N16" s="70"/>
    </row>
    <row r="17" spans="2:14" ht="22.5" customHeight="1">
      <c r="B17" s="69">
        <v>7</v>
      </c>
      <c r="C17" s="117"/>
      <c r="D17" s="82"/>
      <c r="E17" s="83"/>
      <c r="F17" s="94" t="s">
        <v>66</v>
      </c>
      <c r="G17" s="95">
        <v>100</v>
      </c>
      <c r="H17" s="109"/>
      <c r="I17" s="109"/>
      <c r="J17" s="109"/>
      <c r="K17" s="110">
        <f t="shared" si="0"/>
      </c>
      <c r="L17" s="90"/>
      <c r="M17" s="143"/>
      <c r="N17" s="70"/>
    </row>
    <row r="18" spans="2:14" ht="22.5" customHeight="1">
      <c r="B18" s="69">
        <v>8</v>
      </c>
      <c r="C18" s="117"/>
      <c r="D18" s="82"/>
      <c r="E18" s="83"/>
      <c r="F18" s="94" t="s">
        <v>66</v>
      </c>
      <c r="G18" s="95">
        <v>100</v>
      </c>
      <c r="H18" s="109"/>
      <c r="I18" s="109"/>
      <c r="J18" s="109"/>
      <c r="K18" s="110">
        <f t="shared" si="0"/>
      </c>
      <c r="L18" s="90"/>
      <c r="M18" s="143"/>
      <c r="N18" s="70"/>
    </row>
    <row r="19" spans="2:14" ht="22.5" customHeight="1">
      <c r="B19" s="69">
        <v>9</v>
      </c>
      <c r="C19" s="117"/>
      <c r="D19" s="82"/>
      <c r="E19" s="83"/>
      <c r="F19" s="94" t="s">
        <v>66</v>
      </c>
      <c r="G19" s="95">
        <v>100</v>
      </c>
      <c r="H19" s="109"/>
      <c r="I19" s="109"/>
      <c r="J19" s="109"/>
      <c r="K19" s="110">
        <f t="shared" si="0"/>
      </c>
      <c r="L19" s="90"/>
      <c r="M19" s="143"/>
      <c r="N19" s="70"/>
    </row>
    <row r="20" spans="2:14" ht="22.5" customHeight="1">
      <c r="B20" s="69">
        <v>10</v>
      </c>
      <c r="C20" s="117"/>
      <c r="D20" s="82"/>
      <c r="E20" s="83"/>
      <c r="F20" s="94" t="s">
        <v>66</v>
      </c>
      <c r="G20" s="95">
        <v>100</v>
      </c>
      <c r="H20" s="109"/>
      <c r="I20" s="109"/>
      <c r="J20" s="109"/>
      <c r="K20" s="110">
        <f t="shared" si="0"/>
      </c>
      <c r="L20" s="90"/>
      <c r="M20" s="143"/>
      <c r="N20" s="70"/>
    </row>
    <row r="21" spans="2:14" ht="22.5" customHeight="1">
      <c r="B21" s="69">
        <v>11</v>
      </c>
      <c r="C21" s="117"/>
      <c r="D21" s="82"/>
      <c r="E21" s="83"/>
      <c r="F21" s="94" t="s">
        <v>66</v>
      </c>
      <c r="G21" s="95">
        <v>100</v>
      </c>
      <c r="H21" s="109"/>
      <c r="I21" s="109"/>
      <c r="J21" s="109"/>
      <c r="K21" s="110">
        <f t="shared" si="0"/>
      </c>
      <c r="L21" s="90"/>
      <c r="M21" s="143"/>
      <c r="N21" s="70"/>
    </row>
    <row r="22" spans="2:14" ht="22.5" customHeight="1">
      <c r="B22" s="69">
        <v>12</v>
      </c>
      <c r="C22" s="117"/>
      <c r="D22" s="82"/>
      <c r="E22" s="83"/>
      <c r="F22" s="94" t="s">
        <v>66</v>
      </c>
      <c r="G22" s="95">
        <v>100</v>
      </c>
      <c r="H22" s="109"/>
      <c r="I22" s="109"/>
      <c r="J22" s="109"/>
      <c r="K22" s="110">
        <f t="shared" si="0"/>
      </c>
      <c r="L22" s="90"/>
      <c r="M22" s="143"/>
      <c r="N22" s="70"/>
    </row>
    <row r="23" spans="2:14" ht="22.5" customHeight="1">
      <c r="B23" s="69">
        <v>13</v>
      </c>
      <c r="C23" s="117"/>
      <c r="D23" s="82"/>
      <c r="E23" s="83"/>
      <c r="F23" s="94" t="s">
        <v>66</v>
      </c>
      <c r="G23" s="95">
        <v>100</v>
      </c>
      <c r="H23" s="109"/>
      <c r="I23" s="109"/>
      <c r="J23" s="109"/>
      <c r="K23" s="110">
        <f t="shared" si="0"/>
      </c>
      <c r="L23" s="90"/>
      <c r="M23" s="143"/>
      <c r="N23" s="70"/>
    </row>
    <row r="24" spans="2:14" ht="22.5" customHeight="1">
      <c r="B24" s="69">
        <v>14</v>
      </c>
      <c r="C24" s="117"/>
      <c r="D24" s="82"/>
      <c r="E24" s="83"/>
      <c r="F24" s="94" t="s">
        <v>66</v>
      </c>
      <c r="G24" s="95">
        <v>100</v>
      </c>
      <c r="H24" s="109"/>
      <c r="I24" s="109"/>
      <c r="J24" s="109"/>
      <c r="K24" s="110">
        <f t="shared" si="0"/>
      </c>
      <c r="L24" s="90"/>
      <c r="M24" s="143"/>
      <c r="N24" s="70"/>
    </row>
    <row r="25" spans="2:14" ht="22.5" customHeight="1">
      <c r="B25" s="69">
        <v>15</v>
      </c>
      <c r="C25" s="117"/>
      <c r="D25" s="82"/>
      <c r="E25" s="83"/>
      <c r="F25" s="94" t="s">
        <v>66</v>
      </c>
      <c r="G25" s="95">
        <v>100</v>
      </c>
      <c r="H25" s="109"/>
      <c r="I25" s="109"/>
      <c r="J25" s="109"/>
      <c r="K25" s="110">
        <f t="shared" si="0"/>
      </c>
      <c r="L25" s="90"/>
      <c r="M25" s="143"/>
      <c r="N25" s="70"/>
    </row>
    <row r="26" spans="2:14" ht="22.5" customHeight="1">
      <c r="B26" s="69">
        <v>16</v>
      </c>
      <c r="C26" s="117"/>
      <c r="D26" s="82"/>
      <c r="E26" s="83"/>
      <c r="F26" s="94" t="s">
        <v>66</v>
      </c>
      <c r="G26" s="95">
        <v>100</v>
      </c>
      <c r="H26" s="109"/>
      <c r="I26" s="109"/>
      <c r="J26" s="109"/>
      <c r="K26" s="110">
        <f t="shared" si="0"/>
      </c>
      <c r="L26" s="90"/>
      <c r="M26" s="143"/>
      <c r="N26" s="70"/>
    </row>
    <row r="27" spans="2:14" ht="22.5" customHeight="1">
      <c r="B27" s="69">
        <v>17</v>
      </c>
      <c r="C27" s="117"/>
      <c r="D27" s="82"/>
      <c r="E27" s="83"/>
      <c r="F27" s="94" t="s">
        <v>66</v>
      </c>
      <c r="G27" s="95">
        <v>100</v>
      </c>
      <c r="H27" s="109"/>
      <c r="I27" s="109"/>
      <c r="J27" s="109"/>
      <c r="K27" s="110">
        <f t="shared" si="0"/>
      </c>
      <c r="L27" s="90"/>
      <c r="M27" s="143"/>
      <c r="N27" s="70"/>
    </row>
    <row r="28" spans="2:14" ht="22.5" customHeight="1">
      <c r="B28" s="69">
        <v>18</v>
      </c>
      <c r="C28" s="117"/>
      <c r="D28" s="82"/>
      <c r="E28" s="83"/>
      <c r="F28" s="94" t="s">
        <v>66</v>
      </c>
      <c r="G28" s="95">
        <v>100</v>
      </c>
      <c r="H28" s="109"/>
      <c r="I28" s="109"/>
      <c r="J28" s="109"/>
      <c r="K28" s="110">
        <f t="shared" si="0"/>
      </c>
      <c r="L28" s="90"/>
      <c r="M28" s="143"/>
      <c r="N28" s="70"/>
    </row>
    <row r="29" spans="2:14" ht="22.5" customHeight="1">
      <c r="B29" s="69">
        <v>19</v>
      </c>
      <c r="C29" s="117"/>
      <c r="D29" s="82"/>
      <c r="E29" s="83"/>
      <c r="F29" s="94" t="s">
        <v>66</v>
      </c>
      <c r="G29" s="95">
        <v>100</v>
      </c>
      <c r="H29" s="109"/>
      <c r="I29" s="109"/>
      <c r="J29" s="109"/>
      <c r="K29" s="110">
        <f t="shared" si="0"/>
      </c>
      <c r="L29" s="90"/>
      <c r="M29" s="143"/>
      <c r="N29" s="70"/>
    </row>
    <row r="30" spans="2:14" ht="22.5" customHeight="1">
      <c r="B30" s="69">
        <v>20</v>
      </c>
      <c r="C30" s="117"/>
      <c r="D30" s="82"/>
      <c r="E30" s="83"/>
      <c r="F30" s="94" t="s">
        <v>66</v>
      </c>
      <c r="G30" s="95">
        <v>100</v>
      </c>
      <c r="H30" s="109"/>
      <c r="I30" s="109"/>
      <c r="J30" s="109"/>
      <c r="K30" s="110">
        <f t="shared" si="0"/>
      </c>
      <c r="L30" s="90"/>
      <c r="M30" s="143"/>
      <c r="N30" s="70"/>
    </row>
    <row r="31" spans="2:14" ht="22.5" customHeight="1">
      <c r="B31" s="69">
        <v>21</v>
      </c>
      <c r="C31" s="117"/>
      <c r="D31" s="82"/>
      <c r="E31" s="83"/>
      <c r="F31" s="94" t="s">
        <v>66</v>
      </c>
      <c r="G31" s="95">
        <v>100</v>
      </c>
      <c r="H31" s="109"/>
      <c r="I31" s="109"/>
      <c r="J31" s="109"/>
      <c r="K31" s="110">
        <f t="shared" si="0"/>
      </c>
      <c r="L31" s="90"/>
      <c r="M31" s="143"/>
      <c r="N31" s="70"/>
    </row>
    <row r="32" spans="2:14" ht="22.5" customHeight="1">
      <c r="B32" s="69">
        <v>22</v>
      </c>
      <c r="C32" s="117"/>
      <c r="D32" s="82"/>
      <c r="E32" s="83"/>
      <c r="F32" s="94" t="s">
        <v>66</v>
      </c>
      <c r="G32" s="95">
        <v>100</v>
      </c>
      <c r="H32" s="109"/>
      <c r="I32" s="109"/>
      <c r="J32" s="109"/>
      <c r="K32" s="110">
        <f t="shared" si="0"/>
      </c>
      <c r="L32" s="90"/>
      <c r="M32" s="143"/>
      <c r="N32" s="70"/>
    </row>
    <row r="33" spans="2:14" ht="22.5" customHeight="1">
      <c r="B33" s="69">
        <v>23</v>
      </c>
      <c r="C33" s="117"/>
      <c r="D33" s="82"/>
      <c r="E33" s="83"/>
      <c r="F33" s="94" t="s">
        <v>66</v>
      </c>
      <c r="G33" s="95">
        <v>100</v>
      </c>
      <c r="H33" s="109"/>
      <c r="I33" s="109"/>
      <c r="J33" s="109"/>
      <c r="K33" s="110">
        <f t="shared" si="0"/>
      </c>
      <c r="L33" s="90"/>
      <c r="M33" s="143"/>
      <c r="N33" s="70"/>
    </row>
    <row r="34" spans="2:14" ht="22.5" customHeight="1">
      <c r="B34" s="69">
        <v>24</v>
      </c>
      <c r="C34" s="117"/>
      <c r="D34" s="82"/>
      <c r="E34" s="83"/>
      <c r="F34" s="94" t="s">
        <v>66</v>
      </c>
      <c r="G34" s="95">
        <v>100</v>
      </c>
      <c r="H34" s="109"/>
      <c r="I34" s="109"/>
      <c r="J34" s="109"/>
      <c r="K34" s="110">
        <f t="shared" si="0"/>
      </c>
      <c r="L34" s="90"/>
      <c r="M34" s="143"/>
      <c r="N34" s="70"/>
    </row>
    <row r="35" spans="2:14" ht="22.5" customHeight="1">
      <c r="B35" s="69">
        <v>25</v>
      </c>
      <c r="C35" s="117"/>
      <c r="D35" s="82"/>
      <c r="E35" s="83"/>
      <c r="F35" s="94" t="s">
        <v>66</v>
      </c>
      <c r="G35" s="95">
        <v>100</v>
      </c>
      <c r="H35" s="109"/>
      <c r="I35" s="109"/>
      <c r="J35" s="109"/>
      <c r="K35" s="110">
        <f t="shared" si="0"/>
      </c>
      <c r="L35" s="90"/>
      <c r="M35" s="143"/>
      <c r="N35" s="70"/>
    </row>
    <row r="36" spans="2:14" ht="22.5" customHeight="1">
      <c r="B36" s="69">
        <v>26</v>
      </c>
      <c r="C36" s="117"/>
      <c r="D36" s="82"/>
      <c r="E36" s="83"/>
      <c r="F36" s="94" t="s">
        <v>66</v>
      </c>
      <c r="G36" s="95">
        <v>100</v>
      </c>
      <c r="H36" s="109"/>
      <c r="I36" s="109"/>
      <c r="J36" s="109"/>
      <c r="K36" s="110">
        <f t="shared" si="0"/>
      </c>
      <c r="L36" s="90"/>
      <c r="M36" s="143"/>
      <c r="N36" s="70"/>
    </row>
    <row r="37" spans="2:14" ht="22.5" customHeight="1">
      <c r="B37" s="69">
        <v>27</v>
      </c>
      <c r="C37" s="117"/>
      <c r="D37" s="82"/>
      <c r="E37" s="83"/>
      <c r="F37" s="94" t="s">
        <v>66</v>
      </c>
      <c r="G37" s="95">
        <v>100</v>
      </c>
      <c r="H37" s="109"/>
      <c r="I37" s="109"/>
      <c r="J37" s="109"/>
      <c r="K37" s="110">
        <f t="shared" si="0"/>
      </c>
      <c r="L37" s="90"/>
      <c r="M37" s="143"/>
      <c r="N37" s="70"/>
    </row>
    <row r="38" spans="2:14" ht="22.5" customHeight="1">
      <c r="B38" s="69">
        <v>28</v>
      </c>
      <c r="C38" s="117"/>
      <c r="D38" s="82"/>
      <c r="E38" s="83"/>
      <c r="F38" s="94" t="s">
        <v>66</v>
      </c>
      <c r="G38" s="95">
        <v>100</v>
      </c>
      <c r="H38" s="109"/>
      <c r="I38" s="109"/>
      <c r="J38" s="109"/>
      <c r="K38" s="110">
        <f t="shared" si="0"/>
      </c>
      <c r="L38" s="90"/>
      <c r="M38" s="143"/>
      <c r="N38" s="70"/>
    </row>
    <row r="39" spans="2:14" ht="22.5" customHeight="1">
      <c r="B39" s="69">
        <v>29</v>
      </c>
      <c r="C39" s="117"/>
      <c r="D39" s="82"/>
      <c r="E39" s="83"/>
      <c r="F39" s="94" t="s">
        <v>66</v>
      </c>
      <c r="G39" s="95">
        <v>100</v>
      </c>
      <c r="H39" s="109"/>
      <c r="I39" s="109"/>
      <c r="J39" s="109"/>
      <c r="K39" s="110">
        <f t="shared" si="0"/>
      </c>
      <c r="L39" s="90"/>
      <c r="M39" s="143"/>
      <c r="N39" s="70"/>
    </row>
    <row r="40" spans="2:14" ht="22.5" customHeight="1" thickBot="1">
      <c r="B40" s="71">
        <v>30</v>
      </c>
      <c r="C40" s="118"/>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0" ht="22.5" customHeight="1">
      <c r="B43" s="307" t="s">
        <v>86</v>
      </c>
      <c r="C43" s="308"/>
      <c r="D43" s="309" t="s">
        <v>87</v>
      </c>
      <c r="E43" s="310"/>
      <c r="F43" s="310"/>
      <c r="G43" s="309" t="s">
        <v>88</v>
      </c>
      <c r="H43" s="310"/>
      <c r="I43" s="311" t="s">
        <v>89</v>
      </c>
      <c r="J43" s="312"/>
    </row>
    <row r="44" spans="2:10" ht="22.5" customHeight="1" thickBot="1">
      <c r="B44" s="295"/>
      <c r="C44" s="296"/>
      <c r="D44" s="297"/>
      <c r="E44" s="298"/>
      <c r="F44" s="298"/>
      <c r="G44" s="297"/>
      <c r="H44" s="298"/>
      <c r="I44" s="299">
        <f>SUM(B44:H44)</f>
        <v>0</v>
      </c>
      <c r="J44" s="300"/>
    </row>
    <row r="45" spans="2:10" s="151" customFormat="1" ht="13.5" customHeight="1">
      <c r="B45" s="106"/>
      <c r="C45" s="106"/>
      <c r="D45" s="106"/>
      <c r="E45" s="106"/>
      <c r="F45" s="106"/>
      <c r="G45" s="106"/>
      <c r="H45" s="106"/>
      <c r="I45" s="106"/>
      <c r="J45" s="106"/>
    </row>
    <row r="46" ht="13.5">
      <c r="B46" s="50" t="s">
        <v>81</v>
      </c>
    </row>
    <row r="47" ht="13.5">
      <c r="B47" s="50" t="s">
        <v>84</v>
      </c>
    </row>
    <row r="48" ht="13.5">
      <c r="B48" s="50" t="s">
        <v>100</v>
      </c>
    </row>
    <row r="49" ht="13.5">
      <c r="B49" s="50" t="s">
        <v>107</v>
      </c>
    </row>
    <row r="50" ht="13.5">
      <c r="B50" s="50" t="s">
        <v>108</v>
      </c>
    </row>
    <row r="51" spans="2:3" ht="13.5">
      <c r="B51" s="50" t="s">
        <v>105</v>
      </c>
      <c r="C51" s="104"/>
    </row>
    <row r="52" spans="2:7" ht="13.5">
      <c r="B52" s="50" t="s">
        <v>106</v>
      </c>
      <c r="D52" s="76"/>
      <c r="E52" s="76"/>
      <c r="F52" s="76"/>
      <c r="G52" s="76"/>
    </row>
    <row r="53" ht="13.5">
      <c r="B53" s="50" t="s">
        <v>90</v>
      </c>
    </row>
  </sheetData>
  <sheetProtection/>
  <mergeCells count="17">
    <mergeCell ref="I43:J43"/>
    <mergeCell ref="I44:J44"/>
    <mergeCell ref="B44:C44"/>
    <mergeCell ref="D44:F44"/>
    <mergeCell ref="G44:H44"/>
    <mergeCell ref="B43:C43"/>
    <mergeCell ref="D43:F43"/>
    <mergeCell ref="G43:H43"/>
    <mergeCell ref="B2:N2"/>
    <mergeCell ref="E9:G9"/>
    <mergeCell ref="B41:G41"/>
    <mergeCell ref="I4:J4"/>
    <mergeCell ref="I5:J5"/>
    <mergeCell ref="I6:J6"/>
    <mergeCell ref="K4:N4"/>
    <mergeCell ref="K5:N5"/>
    <mergeCell ref="K6:N6"/>
  </mergeCells>
  <dataValidations count="2">
    <dataValidation allowBlank="1" showInputMessage="1" showErrorMessage="1" imeMode="off" sqref="E11:E40 C11:C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"令和"&amp;'別添１'!B4&amp;"年５月分軽減対象者一覧表"</f>
        <v>令和3年５月分軽減対象者一覧表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IF(ISBLANK(C12),"",(ROUNDDOWN((H12+I12+J12)*E12/100,0)))</f>
      </c>
      <c r="L12" s="90"/>
      <c r="M12" s="143"/>
      <c r="N12" s="70"/>
    </row>
    <row r="13" spans="2:14" ht="22.5" customHeight="1">
      <c r="B13" s="69">
        <v>3</v>
      </c>
      <c r="C13" s="81"/>
      <c r="D13" s="82"/>
      <c r="E13" s="83"/>
      <c r="F13" s="94" t="s">
        <v>66</v>
      </c>
      <c r="G13" s="95">
        <v>100</v>
      </c>
      <c r="H13" s="109"/>
      <c r="I13" s="109"/>
      <c r="J13" s="109"/>
      <c r="K13" s="110">
        <f aca="true" t="shared" si="0" ref="K13:K40">IF(ISBLANK(C13),"",(ROUNDDOWN((H13+I13+J13)*E13/100,0)))</f>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"令和"&amp;'別添１'!B4&amp;"年６月分軽減対象者一覧表"</f>
        <v>令和3年６月分軽減対象者一覧表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"令和"&amp;'別添１'!B4&amp;"年７月分軽減対象者一覧表"</f>
        <v>令和3年７月分軽減対象者一覧表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72"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N53"/>
  <sheetViews>
    <sheetView zoomScalePageLayoutView="0" workbookViewId="0" topLeftCell="A1">
      <selection activeCell="C6" sqref="C6:C7"/>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"令和"&amp;'別添１'!B4&amp;"年８月分軽減対象者一覧表"</f>
        <v>令和3年８月分軽減対象者一覧表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N53"/>
  <sheetViews>
    <sheetView zoomScalePageLayoutView="0" workbookViewId="0" topLeftCell="A1">
      <selection activeCell="B3" sqref="B3"/>
    </sheetView>
  </sheetViews>
  <sheetFormatPr defaultColWidth="9.00390625" defaultRowHeight="13.5"/>
  <cols>
    <col min="1" max="1" width="2.125" style="50" customWidth="1"/>
    <col min="2" max="2" width="4.75390625" style="50" customWidth="1"/>
    <col min="3" max="3" width="13.625" style="50" customWidth="1"/>
    <col min="4" max="4" width="11.75390625" style="50" customWidth="1"/>
    <col min="5" max="5" width="3.75390625" style="50" customWidth="1"/>
    <col min="6" max="6" width="2.625" style="50" bestFit="1" customWidth="1"/>
    <col min="7" max="7" width="4.625" style="50" customWidth="1"/>
    <col min="8" max="8" width="15.625" style="50" customWidth="1"/>
    <col min="9" max="10" width="10.00390625" style="50" customWidth="1"/>
    <col min="11" max="11" width="11.125" style="50" customWidth="1"/>
    <col min="12" max="13" width="7.375" style="50" customWidth="1"/>
    <col min="14" max="14" width="11.375" style="50" customWidth="1"/>
    <col min="15" max="16384" width="9.00390625" style="50" customWidth="1"/>
  </cols>
  <sheetData>
    <row r="1" ht="16.5" customHeight="1">
      <c r="A1" s="50" t="s">
        <v>67</v>
      </c>
    </row>
    <row r="2" spans="2:14" ht="19.5" customHeight="1">
      <c r="B2" s="289" t="str">
        <f>"令和"&amp;'別添１'!B4&amp;"年９月分軽減対象者一覧表"</f>
        <v>令和3年９月分軽減対象者一覧表</v>
      </c>
      <c r="C2" s="289"/>
      <c r="D2" s="289"/>
      <c r="E2" s="289"/>
      <c r="F2" s="289"/>
      <c r="G2" s="289"/>
      <c r="H2" s="289"/>
      <c r="I2" s="289"/>
      <c r="J2" s="289"/>
      <c r="K2" s="289"/>
      <c r="L2" s="289"/>
      <c r="M2" s="289"/>
      <c r="N2" s="289"/>
    </row>
    <row r="3" spans="2:14" ht="22.5" customHeight="1">
      <c r="B3" s="51"/>
      <c r="C3" s="51"/>
      <c r="D3" s="51"/>
      <c r="E3" s="51"/>
      <c r="F3" s="51"/>
      <c r="G3" s="51"/>
      <c r="H3" s="51"/>
      <c r="I3" s="51"/>
      <c r="J3" s="51"/>
      <c r="K3" s="51"/>
      <c r="L3" s="51"/>
      <c r="M3" s="51"/>
      <c r="N3" s="51"/>
    </row>
    <row r="4" spans="2:14" ht="16.5" customHeight="1">
      <c r="B4" s="51"/>
      <c r="C4" s="51"/>
      <c r="D4" s="51"/>
      <c r="E4" s="51"/>
      <c r="F4" s="51"/>
      <c r="G4" s="51"/>
      <c r="H4" s="51"/>
      <c r="I4" s="290" t="s">
        <v>68</v>
      </c>
      <c r="J4" s="290"/>
      <c r="K4" s="291">
        <f>'別添１'!O13</f>
        <v>0</v>
      </c>
      <c r="L4" s="292"/>
      <c r="M4" s="292"/>
      <c r="N4" s="292"/>
    </row>
    <row r="5" spans="2:14" ht="16.5" customHeight="1">
      <c r="B5" s="51"/>
      <c r="C5" s="51"/>
      <c r="D5" s="51"/>
      <c r="E5" s="51"/>
      <c r="F5" s="51"/>
      <c r="G5" s="51"/>
      <c r="H5" s="51"/>
      <c r="I5" s="290" t="s">
        <v>69</v>
      </c>
      <c r="J5" s="290"/>
      <c r="K5" s="293" t="str">
        <f>'別添１'!F13</f>
        <v>介護老人福祉施設</v>
      </c>
      <c r="L5" s="294"/>
      <c r="M5" s="294"/>
      <c r="N5" s="294"/>
    </row>
    <row r="6" spans="2:14" ht="16.5" customHeight="1">
      <c r="B6" s="51"/>
      <c r="C6" s="51"/>
      <c r="D6" s="51"/>
      <c r="E6" s="51"/>
      <c r="F6" s="51"/>
      <c r="G6" s="51"/>
      <c r="H6" s="51"/>
      <c r="I6" s="290" t="s">
        <v>70</v>
      </c>
      <c r="J6" s="290"/>
      <c r="K6" s="293">
        <f>'別添１'!B13</f>
        <v>0</v>
      </c>
      <c r="L6" s="294"/>
      <c r="M6" s="294"/>
      <c r="N6" s="294"/>
    </row>
    <row r="7" ht="22.5" customHeight="1" thickBot="1"/>
    <row r="8" spans="2:14" ht="13.5">
      <c r="B8" s="52"/>
      <c r="C8" s="53"/>
      <c r="D8" s="53"/>
      <c r="E8" s="98"/>
      <c r="F8" s="99"/>
      <c r="G8" s="100"/>
      <c r="H8" s="54"/>
      <c r="I8" s="55"/>
      <c r="J8" s="55"/>
      <c r="K8" s="56"/>
      <c r="L8" s="53"/>
      <c r="M8" s="139"/>
      <c r="N8" s="57"/>
    </row>
    <row r="9" spans="2:14" ht="13.5">
      <c r="B9" s="58" t="s">
        <v>71</v>
      </c>
      <c r="C9" s="59" t="s">
        <v>72</v>
      </c>
      <c r="D9" s="59" t="s">
        <v>73</v>
      </c>
      <c r="E9" s="301" t="s">
        <v>74</v>
      </c>
      <c r="F9" s="302"/>
      <c r="G9" s="303"/>
      <c r="H9" s="59" t="s">
        <v>101</v>
      </c>
      <c r="I9" s="59" t="s">
        <v>64</v>
      </c>
      <c r="J9" s="60" t="s">
        <v>65</v>
      </c>
      <c r="K9" s="59" t="s">
        <v>75</v>
      </c>
      <c r="L9" s="59" t="s">
        <v>76</v>
      </c>
      <c r="M9" s="140" t="s">
        <v>99</v>
      </c>
      <c r="N9" s="61" t="s">
        <v>77</v>
      </c>
    </row>
    <row r="10" spans="2:14" ht="14.25" thickBot="1">
      <c r="B10" s="62"/>
      <c r="C10" s="63"/>
      <c r="D10" s="63"/>
      <c r="E10" s="101"/>
      <c r="F10" s="102"/>
      <c r="G10" s="103"/>
      <c r="H10" s="64" t="s">
        <v>78</v>
      </c>
      <c r="I10" s="64" t="s">
        <v>78</v>
      </c>
      <c r="J10" s="64" t="s">
        <v>78</v>
      </c>
      <c r="K10" s="64" t="s">
        <v>78</v>
      </c>
      <c r="L10" s="63"/>
      <c r="M10" s="141"/>
      <c r="N10" s="65"/>
    </row>
    <row r="11" spans="2:14" ht="22.5" customHeight="1">
      <c r="B11" s="66">
        <v>1</v>
      </c>
      <c r="C11" s="116"/>
      <c r="D11" s="79"/>
      <c r="E11" s="80"/>
      <c r="F11" s="92" t="s">
        <v>79</v>
      </c>
      <c r="G11" s="93">
        <v>100</v>
      </c>
      <c r="H11" s="108"/>
      <c r="I11" s="108"/>
      <c r="J11" s="108"/>
      <c r="K11" s="149">
        <f>IF(ISBLANK(C11),"",(ROUNDDOWN((H11+I11+J11)*E11/100,0)))</f>
      </c>
      <c r="L11" s="89"/>
      <c r="M11" s="142"/>
      <c r="N11" s="68"/>
    </row>
    <row r="12" spans="2:14" ht="22.5" customHeight="1">
      <c r="B12" s="69">
        <v>2</v>
      </c>
      <c r="C12" s="117"/>
      <c r="D12" s="82"/>
      <c r="E12" s="83"/>
      <c r="F12" s="94" t="s">
        <v>66</v>
      </c>
      <c r="G12" s="95">
        <v>100</v>
      </c>
      <c r="H12" s="109"/>
      <c r="I12" s="109"/>
      <c r="J12" s="109"/>
      <c r="K12" s="110">
        <f aca="true" t="shared" si="0" ref="K12:K40">IF(ISBLANK(C12),"",(ROUNDDOWN((H12+I12+J12)*E12/100,0)))</f>
      </c>
      <c r="L12" s="90"/>
      <c r="M12" s="143"/>
      <c r="N12" s="70"/>
    </row>
    <row r="13" spans="2:14" ht="22.5" customHeight="1">
      <c r="B13" s="69">
        <v>3</v>
      </c>
      <c r="C13" s="81"/>
      <c r="D13" s="82"/>
      <c r="E13" s="83"/>
      <c r="F13" s="94" t="s">
        <v>66</v>
      </c>
      <c r="G13" s="95">
        <v>100</v>
      </c>
      <c r="H13" s="109"/>
      <c r="I13" s="109"/>
      <c r="J13" s="109"/>
      <c r="K13" s="110">
        <f t="shared" si="0"/>
      </c>
      <c r="L13" s="90"/>
      <c r="M13" s="143"/>
      <c r="N13" s="70"/>
    </row>
    <row r="14" spans="2:14" ht="22.5" customHeight="1">
      <c r="B14" s="69">
        <v>4</v>
      </c>
      <c r="C14" s="81"/>
      <c r="D14" s="82"/>
      <c r="E14" s="83"/>
      <c r="F14" s="94" t="s">
        <v>66</v>
      </c>
      <c r="G14" s="95">
        <v>100</v>
      </c>
      <c r="H14" s="109"/>
      <c r="I14" s="109"/>
      <c r="J14" s="109"/>
      <c r="K14" s="110">
        <f t="shared" si="0"/>
      </c>
      <c r="L14" s="90"/>
      <c r="M14" s="143"/>
      <c r="N14" s="70"/>
    </row>
    <row r="15" spans="2:14" ht="22.5" customHeight="1">
      <c r="B15" s="69">
        <v>5</v>
      </c>
      <c r="C15" s="81"/>
      <c r="D15" s="82"/>
      <c r="E15" s="83"/>
      <c r="F15" s="94" t="s">
        <v>66</v>
      </c>
      <c r="G15" s="95">
        <v>100</v>
      </c>
      <c r="H15" s="109"/>
      <c r="I15" s="109"/>
      <c r="J15" s="109"/>
      <c r="K15" s="110">
        <f t="shared" si="0"/>
      </c>
      <c r="L15" s="90"/>
      <c r="M15" s="143"/>
      <c r="N15" s="70"/>
    </row>
    <row r="16" spans="2:14" ht="22.5" customHeight="1">
      <c r="B16" s="69">
        <v>6</v>
      </c>
      <c r="C16" s="81"/>
      <c r="D16" s="82"/>
      <c r="E16" s="83"/>
      <c r="F16" s="94" t="s">
        <v>66</v>
      </c>
      <c r="G16" s="95">
        <v>100</v>
      </c>
      <c r="H16" s="109"/>
      <c r="I16" s="109"/>
      <c r="J16" s="109"/>
      <c r="K16" s="110">
        <f t="shared" si="0"/>
      </c>
      <c r="L16" s="90"/>
      <c r="M16" s="143"/>
      <c r="N16" s="70"/>
    </row>
    <row r="17" spans="2:14" ht="22.5" customHeight="1">
      <c r="B17" s="69">
        <v>7</v>
      </c>
      <c r="C17" s="81"/>
      <c r="D17" s="82"/>
      <c r="E17" s="83"/>
      <c r="F17" s="94" t="s">
        <v>66</v>
      </c>
      <c r="G17" s="95">
        <v>100</v>
      </c>
      <c r="H17" s="109"/>
      <c r="I17" s="109"/>
      <c r="J17" s="109"/>
      <c r="K17" s="110">
        <f t="shared" si="0"/>
      </c>
      <c r="L17" s="90"/>
      <c r="M17" s="143"/>
      <c r="N17" s="70"/>
    </row>
    <row r="18" spans="2:14" ht="22.5" customHeight="1">
      <c r="B18" s="69">
        <v>8</v>
      </c>
      <c r="C18" s="81"/>
      <c r="D18" s="82"/>
      <c r="E18" s="83"/>
      <c r="F18" s="94" t="s">
        <v>66</v>
      </c>
      <c r="G18" s="95">
        <v>100</v>
      </c>
      <c r="H18" s="109"/>
      <c r="I18" s="109"/>
      <c r="J18" s="109"/>
      <c r="K18" s="110">
        <f t="shared" si="0"/>
      </c>
      <c r="L18" s="90"/>
      <c r="M18" s="143"/>
      <c r="N18" s="70"/>
    </row>
    <row r="19" spans="2:14" ht="22.5" customHeight="1">
      <c r="B19" s="69">
        <v>9</v>
      </c>
      <c r="C19" s="81"/>
      <c r="D19" s="82"/>
      <c r="E19" s="83"/>
      <c r="F19" s="94" t="s">
        <v>66</v>
      </c>
      <c r="G19" s="95">
        <v>100</v>
      </c>
      <c r="H19" s="109"/>
      <c r="I19" s="109"/>
      <c r="J19" s="109"/>
      <c r="K19" s="110">
        <f t="shared" si="0"/>
      </c>
      <c r="L19" s="90"/>
      <c r="M19" s="143"/>
      <c r="N19" s="70"/>
    </row>
    <row r="20" spans="2:14" ht="22.5" customHeight="1">
      <c r="B20" s="69">
        <v>10</v>
      </c>
      <c r="C20" s="81"/>
      <c r="D20" s="82"/>
      <c r="E20" s="83"/>
      <c r="F20" s="94" t="s">
        <v>66</v>
      </c>
      <c r="G20" s="95">
        <v>100</v>
      </c>
      <c r="H20" s="109"/>
      <c r="I20" s="109"/>
      <c r="J20" s="109"/>
      <c r="K20" s="110">
        <f t="shared" si="0"/>
      </c>
      <c r="L20" s="90"/>
      <c r="M20" s="143"/>
      <c r="N20" s="70"/>
    </row>
    <row r="21" spans="2:14" ht="22.5" customHeight="1">
      <c r="B21" s="69">
        <v>11</v>
      </c>
      <c r="C21" s="81"/>
      <c r="D21" s="82"/>
      <c r="E21" s="83"/>
      <c r="F21" s="94" t="s">
        <v>66</v>
      </c>
      <c r="G21" s="95">
        <v>100</v>
      </c>
      <c r="H21" s="109"/>
      <c r="I21" s="109"/>
      <c r="J21" s="109"/>
      <c r="K21" s="110">
        <f t="shared" si="0"/>
      </c>
      <c r="L21" s="90"/>
      <c r="M21" s="143"/>
      <c r="N21" s="70"/>
    </row>
    <row r="22" spans="2:14" ht="22.5" customHeight="1">
      <c r="B22" s="69">
        <v>12</v>
      </c>
      <c r="C22" s="81"/>
      <c r="D22" s="82"/>
      <c r="E22" s="83"/>
      <c r="F22" s="94" t="s">
        <v>66</v>
      </c>
      <c r="G22" s="95">
        <v>100</v>
      </c>
      <c r="H22" s="109"/>
      <c r="I22" s="109"/>
      <c r="J22" s="109"/>
      <c r="K22" s="110">
        <f t="shared" si="0"/>
      </c>
      <c r="L22" s="90"/>
      <c r="M22" s="143"/>
      <c r="N22" s="70"/>
    </row>
    <row r="23" spans="2:14" ht="22.5" customHeight="1">
      <c r="B23" s="69">
        <v>13</v>
      </c>
      <c r="C23" s="81"/>
      <c r="D23" s="82"/>
      <c r="E23" s="83"/>
      <c r="F23" s="94" t="s">
        <v>66</v>
      </c>
      <c r="G23" s="95">
        <v>100</v>
      </c>
      <c r="H23" s="109"/>
      <c r="I23" s="109"/>
      <c r="J23" s="109"/>
      <c r="K23" s="110">
        <f t="shared" si="0"/>
      </c>
      <c r="L23" s="90"/>
      <c r="M23" s="143"/>
      <c r="N23" s="70"/>
    </row>
    <row r="24" spans="2:14" ht="22.5" customHeight="1">
      <c r="B24" s="69">
        <v>14</v>
      </c>
      <c r="C24" s="81"/>
      <c r="D24" s="82"/>
      <c r="E24" s="83"/>
      <c r="F24" s="94" t="s">
        <v>66</v>
      </c>
      <c r="G24" s="95">
        <v>100</v>
      </c>
      <c r="H24" s="109"/>
      <c r="I24" s="109"/>
      <c r="J24" s="109"/>
      <c r="K24" s="110">
        <f t="shared" si="0"/>
      </c>
      <c r="L24" s="90"/>
      <c r="M24" s="143"/>
      <c r="N24" s="70"/>
    </row>
    <row r="25" spans="2:14" ht="22.5" customHeight="1">
      <c r="B25" s="69">
        <v>15</v>
      </c>
      <c r="C25" s="81"/>
      <c r="D25" s="82"/>
      <c r="E25" s="83"/>
      <c r="F25" s="94" t="s">
        <v>66</v>
      </c>
      <c r="G25" s="95">
        <v>100</v>
      </c>
      <c r="H25" s="109"/>
      <c r="I25" s="109"/>
      <c r="J25" s="109"/>
      <c r="K25" s="110">
        <f t="shared" si="0"/>
      </c>
      <c r="L25" s="90"/>
      <c r="M25" s="143"/>
      <c r="N25" s="70"/>
    </row>
    <row r="26" spans="2:14" ht="22.5" customHeight="1">
      <c r="B26" s="69">
        <v>16</v>
      </c>
      <c r="C26" s="81"/>
      <c r="D26" s="82"/>
      <c r="E26" s="83"/>
      <c r="F26" s="94" t="s">
        <v>66</v>
      </c>
      <c r="G26" s="95">
        <v>100</v>
      </c>
      <c r="H26" s="109"/>
      <c r="I26" s="109"/>
      <c r="J26" s="109"/>
      <c r="K26" s="110">
        <f t="shared" si="0"/>
      </c>
      <c r="L26" s="90"/>
      <c r="M26" s="143"/>
      <c r="N26" s="70"/>
    </row>
    <row r="27" spans="2:14" ht="22.5" customHeight="1">
      <c r="B27" s="69">
        <v>17</v>
      </c>
      <c r="C27" s="81"/>
      <c r="D27" s="82"/>
      <c r="E27" s="83"/>
      <c r="F27" s="94" t="s">
        <v>66</v>
      </c>
      <c r="G27" s="95">
        <v>100</v>
      </c>
      <c r="H27" s="109"/>
      <c r="I27" s="109"/>
      <c r="J27" s="109"/>
      <c r="K27" s="110">
        <f t="shared" si="0"/>
      </c>
      <c r="L27" s="90"/>
      <c r="M27" s="143"/>
      <c r="N27" s="70"/>
    </row>
    <row r="28" spans="2:14" ht="22.5" customHeight="1">
      <c r="B28" s="69">
        <v>18</v>
      </c>
      <c r="C28" s="81"/>
      <c r="D28" s="82"/>
      <c r="E28" s="83"/>
      <c r="F28" s="94" t="s">
        <v>66</v>
      </c>
      <c r="G28" s="95">
        <v>100</v>
      </c>
      <c r="H28" s="109"/>
      <c r="I28" s="109"/>
      <c r="J28" s="109"/>
      <c r="K28" s="110">
        <f t="shared" si="0"/>
      </c>
      <c r="L28" s="90"/>
      <c r="M28" s="143"/>
      <c r="N28" s="70"/>
    </row>
    <row r="29" spans="2:14" ht="22.5" customHeight="1">
      <c r="B29" s="69">
        <v>19</v>
      </c>
      <c r="C29" s="81"/>
      <c r="D29" s="82"/>
      <c r="E29" s="83"/>
      <c r="F29" s="94" t="s">
        <v>66</v>
      </c>
      <c r="G29" s="95">
        <v>100</v>
      </c>
      <c r="H29" s="109"/>
      <c r="I29" s="109"/>
      <c r="J29" s="109"/>
      <c r="K29" s="110">
        <f t="shared" si="0"/>
      </c>
      <c r="L29" s="90"/>
      <c r="M29" s="143"/>
      <c r="N29" s="70"/>
    </row>
    <row r="30" spans="2:14" ht="22.5" customHeight="1">
      <c r="B30" s="69">
        <v>20</v>
      </c>
      <c r="C30" s="81"/>
      <c r="D30" s="82"/>
      <c r="E30" s="83"/>
      <c r="F30" s="94" t="s">
        <v>66</v>
      </c>
      <c r="G30" s="95">
        <v>100</v>
      </c>
      <c r="H30" s="109"/>
      <c r="I30" s="109"/>
      <c r="J30" s="109"/>
      <c r="K30" s="110">
        <f t="shared" si="0"/>
      </c>
      <c r="L30" s="90"/>
      <c r="M30" s="143"/>
      <c r="N30" s="70"/>
    </row>
    <row r="31" spans="2:14" ht="22.5" customHeight="1">
      <c r="B31" s="69">
        <v>21</v>
      </c>
      <c r="C31" s="81"/>
      <c r="D31" s="82"/>
      <c r="E31" s="83"/>
      <c r="F31" s="94" t="s">
        <v>66</v>
      </c>
      <c r="G31" s="95">
        <v>100</v>
      </c>
      <c r="H31" s="109"/>
      <c r="I31" s="109"/>
      <c r="J31" s="109"/>
      <c r="K31" s="110">
        <f t="shared" si="0"/>
      </c>
      <c r="L31" s="90"/>
      <c r="M31" s="143"/>
      <c r="N31" s="70"/>
    </row>
    <row r="32" spans="2:14" ht="22.5" customHeight="1">
      <c r="B32" s="69">
        <v>22</v>
      </c>
      <c r="C32" s="81"/>
      <c r="D32" s="82"/>
      <c r="E32" s="83"/>
      <c r="F32" s="94" t="s">
        <v>66</v>
      </c>
      <c r="G32" s="95">
        <v>100</v>
      </c>
      <c r="H32" s="109"/>
      <c r="I32" s="109"/>
      <c r="J32" s="109"/>
      <c r="K32" s="110">
        <f t="shared" si="0"/>
      </c>
      <c r="L32" s="90"/>
      <c r="M32" s="143"/>
      <c r="N32" s="70"/>
    </row>
    <row r="33" spans="2:14" ht="22.5" customHeight="1">
      <c r="B33" s="69">
        <v>23</v>
      </c>
      <c r="C33" s="81"/>
      <c r="D33" s="82"/>
      <c r="E33" s="83"/>
      <c r="F33" s="94" t="s">
        <v>66</v>
      </c>
      <c r="G33" s="95">
        <v>100</v>
      </c>
      <c r="H33" s="109"/>
      <c r="I33" s="109"/>
      <c r="J33" s="109"/>
      <c r="K33" s="110">
        <f t="shared" si="0"/>
      </c>
      <c r="L33" s="90"/>
      <c r="M33" s="143"/>
      <c r="N33" s="70"/>
    </row>
    <row r="34" spans="2:14" ht="22.5" customHeight="1">
      <c r="B34" s="69">
        <v>24</v>
      </c>
      <c r="C34" s="81"/>
      <c r="D34" s="82"/>
      <c r="E34" s="83"/>
      <c r="F34" s="94" t="s">
        <v>66</v>
      </c>
      <c r="G34" s="95">
        <v>100</v>
      </c>
      <c r="H34" s="109"/>
      <c r="I34" s="109"/>
      <c r="J34" s="109"/>
      <c r="K34" s="110">
        <f t="shared" si="0"/>
      </c>
      <c r="L34" s="90"/>
      <c r="M34" s="143"/>
      <c r="N34" s="70"/>
    </row>
    <row r="35" spans="2:14" ht="22.5" customHeight="1">
      <c r="B35" s="69">
        <v>25</v>
      </c>
      <c r="C35" s="81"/>
      <c r="D35" s="82"/>
      <c r="E35" s="83"/>
      <c r="F35" s="94" t="s">
        <v>66</v>
      </c>
      <c r="G35" s="95">
        <v>100</v>
      </c>
      <c r="H35" s="109"/>
      <c r="I35" s="109"/>
      <c r="J35" s="109"/>
      <c r="K35" s="110">
        <f t="shared" si="0"/>
      </c>
      <c r="L35" s="90"/>
      <c r="M35" s="143"/>
      <c r="N35" s="70"/>
    </row>
    <row r="36" spans="2:14" ht="22.5" customHeight="1">
      <c r="B36" s="69">
        <v>26</v>
      </c>
      <c r="C36" s="81"/>
      <c r="D36" s="82"/>
      <c r="E36" s="83"/>
      <c r="F36" s="94" t="s">
        <v>66</v>
      </c>
      <c r="G36" s="95">
        <v>100</v>
      </c>
      <c r="H36" s="109"/>
      <c r="I36" s="109"/>
      <c r="J36" s="109"/>
      <c r="K36" s="110">
        <f t="shared" si="0"/>
      </c>
      <c r="L36" s="90"/>
      <c r="M36" s="143"/>
      <c r="N36" s="70"/>
    </row>
    <row r="37" spans="2:14" ht="22.5" customHeight="1">
      <c r="B37" s="69">
        <v>27</v>
      </c>
      <c r="C37" s="81"/>
      <c r="D37" s="82"/>
      <c r="E37" s="83"/>
      <c r="F37" s="94" t="s">
        <v>66</v>
      </c>
      <c r="G37" s="95">
        <v>100</v>
      </c>
      <c r="H37" s="109"/>
      <c r="I37" s="109"/>
      <c r="J37" s="109"/>
      <c r="K37" s="110">
        <f t="shared" si="0"/>
      </c>
      <c r="L37" s="90"/>
      <c r="M37" s="143"/>
      <c r="N37" s="70"/>
    </row>
    <row r="38" spans="2:14" ht="22.5" customHeight="1">
      <c r="B38" s="69">
        <v>28</v>
      </c>
      <c r="C38" s="81"/>
      <c r="D38" s="82"/>
      <c r="E38" s="83"/>
      <c r="F38" s="94" t="s">
        <v>66</v>
      </c>
      <c r="G38" s="95">
        <v>100</v>
      </c>
      <c r="H38" s="109"/>
      <c r="I38" s="109"/>
      <c r="J38" s="109"/>
      <c r="K38" s="110">
        <f t="shared" si="0"/>
      </c>
      <c r="L38" s="90"/>
      <c r="M38" s="143"/>
      <c r="N38" s="70"/>
    </row>
    <row r="39" spans="2:14" ht="22.5" customHeight="1">
      <c r="B39" s="69">
        <v>29</v>
      </c>
      <c r="C39" s="81"/>
      <c r="D39" s="82"/>
      <c r="E39" s="83"/>
      <c r="F39" s="94" t="s">
        <v>66</v>
      </c>
      <c r="G39" s="95">
        <v>100</v>
      </c>
      <c r="H39" s="109"/>
      <c r="I39" s="109"/>
      <c r="J39" s="109"/>
      <c r="K39" s="110">
        <f t="shared" si="0"/>
      </c>
      <c r="L39" s="90"/>
      <c r="M39" s="143"/>
      <c r="N39" s="70"/>
    </row>
    <row r="40" spans="2:14" ht="22.5" customHeight="1" thickBot="1">
      <c r="B40" s="71">
        <v>30</v>
      </c>
      <c r="C40" s="84"/>
      <c r="D40" s="85"/>
      <c r="E40" s="86"/>
      <c r="F40" s="96" t="s">
        <v>66</v>
      </c>
      <c r="G40" s="97">
        <v>100</v>
      </c>
      <c r="H40" s="111"/>
      <c r="I40" s="111"/>
      <c r="J40" s="111"/>
      <c r="K40" s="150">
        <f t="shared" si="0"/>
      </c>
      <c r="L40" s="91"/>
      <c r="M40" s="144"/>
      <c r="N40" s="72"/>
    </row>
    <row r="41" spans="2:14" ht="22.5" customHeight="1" thickBot="1">
      <c r="B41" s="304" t="s">
        <v>80</v>
      </c>
      <c r="C41" s="305"/>
      <c r="D41" s="305"/>
      <c r="E41" s="305"/>
      <c r="F41" s="305"/>
      <c r="G41" s="306"/>
      <c r="H41" s="112">
        <f>SUM(H11:H40)</f>
        <v>0</v>
      </c>
      <c r="I41" s="112">
        <f>SUM(I11:I40)</f>
        <v>0</v>
      </c>
      <c r="J41" s="112">
        <f>SUM(J11:J40)</f>
        <v>0</v>
      </c>
      <c r="K41" s="113">
        <f>SUM(K11:K40)</f>
        <v>0</v>
      </c>
      <c r="L41" s="73"/>
      <c r="M41" s="145"/>
      <c r="N41" s="74"/>
    </row>
    <row r="42" spans="2:14" ht="22.5" customHeight="1" thickBot="1">
      <c r="B42" s="105" t="s">
        <v>85</v>
      </c>
      <c r="C42" s="104"/>
      <c r="D42" s="104"/>
      <c r="E42" s="104"/>
      <c r="F42" s="104"/>
      <c r="G42" s="104"/>
      <c r="H42" s="106"/>
      <c r="I42" s="106"/>
      <c r="J42" s="106"/>
      <c r="K42" s="107"/>
      <c r="L42" s="75"/>
      <c r="M42" s="75"/>
      <c r="N42" s="75"/>
    </row>
    <row r="43" spans="2:13" ht="22.5" customHeight="1">
      <c r="B43" s="307" t="s">
        <v>86</v>
      </c>
      <c r="C43" s="308"/>
      <c r="D43" s="309" t="s">
        <v>87</v>
      </c>
      <c r="E43" s="310"/>
      <c r="F43" s="310"/>
      <c r="G43" s="309" t="s">
        <v>88</v>
      </c>
      <c r="H43" s="310"/>
      <c r="I43" s="311" t="s">
        <v>89</v>
      </c>
      <c r="J43" s="312"/>
      <c r="K43" s="75"/>
      <c r="L43" s="75"/>
      <c r="M43" s="75"/>
    </row>
    <row r="44" spans="2:13" ht="22.5" customHeight="1" thickBot="1">
      <c r="B44" s="295"/>
      <c r="C44" s="296"/>
      <c r="D44" s="297"/>
      <c r="E44" s="298"/>
      <c r="F44" s="298"/>
      <c r="G44" s="297"/>
      <c r="H44" s="298"/>
      <c r="I44" s="299">
        <f>SUM(B44:H44)</f>
        <v>0</v>
      </c>
      <c r="J44" s="300"/>
      <c r="K44" s="75"/>
      <c r="L44" s="75"/>
      <c r="M44" s="75"/>
    </row>
    <row r="45" spans="2:13" s="151" customFormat="1" ht="13.5" customHeight="1">
      <c r="B45" s="106"/>
      <c r="C45" s="106"/>
      <c r="D45" s="106"/>
      <c r="E45" s="106"/>
      <c r="F45" s="106"/>
      <c r="G45" s="106"/>
      <c r="H45" s="106"/>
      <c r="I45" s="106"/>
      <c r="J45" s="106"/>
      <c r="K45" s="152"/>
      <c r="L45" s="152"/>
      <c r="M45" s="152"/>
    </row>
    <row r="46" spans="2:3" ht="13.5">
      <c r="B46" s="50" t="s">
        <v>81</v>
      </c>
      <c r="C46" s="114"/>
    </row>
    <row r="47" spans="2:3" ht="13.5">
      <c r="B47" s="50" t="s">
        <v>84</v>
      </c>
      <c r="C47" s="114"/>
    </row>
    <row r="48" spans="2:3" ht="13.5">
      <c r="B48" s="50" t="s">
        <v>100</v>
      </c>
      <c r="C48" s="114"/>
    </row>
    <row r="49" spans="2:3" ht="13.5">
      <c r="B49" s="50" t="s">
        <v>107</v>
      </c>
      <c r="C49" s="114"/>
    </row>
    <row r="50" spans="2:3" ht="13.5">
      <c r="B50" s="50" t="s">
        <v>108</v>
      </c>
      <c r="C50" s="114"/>
    </row>
    <row r="51" spans="2:3" ht="13.5">
      <c r="B51" s="50" t="s">
        <v>105</v>
      </c>
      <c r="C51" s="104"/>
    </row>
    <row r="52" spans="2:7" ht="13.5">
      <c r="B52" s="50" t="s">
        <v>106</v>
      </c>
      <c r="C52" s="114"/>
      <c r="D52" s="76"/>
      <c r="E52" s="76"/>
      <c r="F52" s="76"/>
      <c r="G52" s="76"/>
    </row>
    <row r="53" spans="2:3" ht="13.5">
      <c r="B53" s="50" t="s">
        <v>90</v>
      </c>
      <c r="C53" s="114"/>
    </row>
  </sheetData>
  <sheetProtection/>
  <mergeCells count="17">
    <mergeCell ref="I43:J43"/>
    <mergeCell ref="B44:C44"/>
    <mergeCell ref="D44:F44"/>
    <mergeCell ref="G44:H44"/>
    <mergeCell ref="B43:C43"/>
    <mergeCell ref="D43:F43"/>
    <mergeCell ref="G43:H43"/>
    <mergeCell ref="I44:J44"/>
    <mergeCell ref="E9:G9"/>
    <mergeCell ref="B41:G41"/>
    <mergeCell ref="B2:N2"/>
    <mergeCell ref="I4:J4"/>
    <mergeCell ref="I5:J5"/>
    <mergeCell ref="I6:J6"/>
    <mergeCell ref="K4:N4"/>
    <mergeCell ref="K5:N5"/>
    <mergeCell ref="K6:N6"/>
  </mergeCells>
  <dataValidations count="2">
    <dataValidation allowBlank="1" showInputMessage="1" showErrorMessage="1" imeMode="off" sqref="C11:C40 E11:E40 H11:K42"/>
    <dataValidation allowBlank="1" showInputMessage="1" showErrorMessage="1" imeMode="on" sqref="L11:N40 K4:K6 D11:D40"/>
  </dataValidations>
  <printOptions/>
  <pageMargins left="0.75" right="0.75" top="1" bottom="1" header="0.512" footer="0.512"/>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社会福祉法人軽減市町村助成費請求明細書</dc:title>
  <dc:subject/>
  <dc:creator/>
  <cp:keywords/>
  <dc:description/>
  <cp:lastModifiedBy/>
  <cp:lastPrinted>2021-08-23T11:00:05Z</cp:lastPrinted>
  <dcterms:created xsi:type="dcterms:W3CDTF">2005-09-01T04:28:49Z</dcterms:created>
  <dcterms:modified xsi:type="dcterms:W3CDTF">2021-09-01T05:14:25Z</dcterms:modified>
  <cp:category/>
  <cp:version/>
  <cp:contentType/>
  <cp:contentStatus/>
</cp:coreProperties>
</file>